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000" windowHeight="6735" activeTab="0"/>
  </bookViews>
  <sheets>
    <sheet name="Sheet1" sheetId="1" r:id="rId1"/>
    <sheet name="Sheet2" sheetId="2" state="hidden" r:id="rId2"/>
  </sheets>
  <definedNames>
    <definedName name="bla">'Sheet1'!$AE$50:$AE$53</definedName>
    <definedName name="chore">'Sheet2'!$A$3:$A$9</definedName>
    <definedName name="_xlnm.Print_Area" localSheetId="0">'Sheet1'!$A$1:$M$65</definedName>
  </definedNames>
  <calcPr fullCalcOnLoad="1"/>
</workbook>
</file>

<file path=xl/sharedStrings.xml><?xml version="1.0" encoding="utf-8"?>
<sst xmlns="http://schemas.openxmlformats.org/spreadsheetml/2006/main" count="152" uniqueCount="97">
  <si>
    <t>MISSOURI DEPARTMENT OF HEALTH AND SENIOR SERVICES</t>
  </si>
  <si>
    <t>DIVISION OF SENIOR AND DISABILITY SERVICES</t>
  </si>
  <si>
    <t>CARE PLAN SUPPLEMENT FOR IN-HOME SERVICES</t>
  </si>
  <si>
    <t>DCN:</t>
  </si>
  <si>
    <t>CDS</t>
  </si>
  <si>
    <t>SERVICE</t>
  </si>
  <si>
    <t>TOTAL COST</t>
  </si>
  <si>
    <t>TOTAL UNITS</t>
  </si>
  <si>
    <t>SUGGESTED FREQ</t>
  </si>
  <si>
    <t>SUGGGESTED TIME</t>
  </si>
  <si>
    <t>PERSONAL CARE</t>
  </si>
  <si>
    <t>10-60 MIN</t>
  </si>
  <si>
    <t>15 MIN</t>
  </si>
  <si>
    <t>5-10 MIN</t>
  </si>
  <si>
    <t>3-5 MIN</t>
  </si>
  <si>
    <t>USE HC SECTION FOR TASKS/TIMES</t>
  </si>
  <si>
    <t>1-7 X WK</t>
  </si>
  <si>
    <t>AS NEEDED</t>
  </si>
  <si>
    <t>ADVANCED PERSONAL CARE</t>
  </si>
  <si>
    <t xml:space="preserve">15 MIN </t>
  </si>
  <si>
    <t>AS ORDERED</t>
  </si>
  <si>
    <t>PER TRANSFER</t>
  </si>
  <si>
    <t>HOMEMAKER  OR            MEDICALLY RELATED HOUSEHOLD TASKS</t>
  </si>
  <si>
    <t>30-45 MIN</t>
  </si>
  <si>
    <t>10 MIN</t>
  </si>
  <si>
    <t>30 MIN</t>
  </si>
  <si>
    <t>10-15 MIN</t>
  </si>
  <si>
    <t xml:space="preserve">30-150 MIN </t>
  </si>
  <si>
    <t>5 MIN</t>
  </si>
  <si>
    <t>60-120 MIN</t>
  </si>
  <si>
    <t>10-45 MIN</t>
  </si>
  <si>
    <t>1 X WK</t>
  </si>
  <si>
    <t>1-2 X WK</t>
  </si>
  <si>
    <t>AUTHORIZED NURSE VISITS</t>
  </si>
  <si>
    <t>COMMENTS:</t>
  </si>
  <si>
    <t>BASIC:</t>
  </si>
  <si>
    <t>ADVANCED:</t>
  </si>
  <si>
    <t>HOME DELIVERED MEALS</t>
  </si>
  <si>
    <t>DATE:</t>
  </si>
  <si>
    <t>DA-3a</t>
  </si>
  <si>
    <t># DAY/ MO</t>
  </si>
  <si>
    <t>Service</t>
  </si>
  <si>
    <t>If Checked, will show TRUE</t>
  </si>
  <si>
    <t>Unit Rate</t>
  </si>
  <si>
    <t>Basic</t>
  </si>
  <si>
    <t>Hourly</t>
  </si>
  <si>
    <t>Block</t>
  </si>
  <si>
    <t>Advanced</t>
  </si>
  <si>
    <t>6-8</t>
  </si>
  <si>
    <t>17-24</t>
  </si>
  <si>
    <t>Nurse-4hr</t>
  </si>
  <si>
    <t>Personal Care</t>
  </si>
  <si>
    <t>RCF/ALF</t>
  </si>
  <si>
    <t>RN</t>
  </si>
  <si>
    <t>ADHC</t>
  </si>
  <si>
    <t>1/2 day</t>
  </si>
  <si>
    <t>Full day</t>
  </si>
  <si>
    <t>PC</t>
  </si>
  <si>
    <t>HC</t>
  </si>
  <si>
    <t>APC</t>
  </si>
  <si>
    <t>DM</t>
  </si>
  <si>
    <t>Max 2/day</t>
  </si>
  <si>
    <t>MIN/WK</t>
  </si>
  <si>
    <t>÷ 15=</t>
  </si>
  <si>
    <t>DAY/WEEK=</t>
  </si>
  <si>
    <t>UNITS/DAY</t>
  </si>
  <si>
    <r>
      <t>UNIT/WK÷</t>
    </r>
    <r>
      <rPr>
        <sz val="10"/>
        <rFont val="Arial"/>
        <family val="0"/>
      </rPr>
      <t xml:space="preserve"> </t>
    </r>
  </si>
  <si>
    <t>× MAX DAYS/MO=</t>
  </si>
  <si>
    <t>NURSE COMMENTS</t>
  </si>
  <si>
    <t>TOTAL</t>
  </si>
  <si>
    <t>#MIN/      WK</t>
  </si>
  <si>
    <t>CHORE SERVICES</t>
  </si>
  <si>
    <t>ADULT DAY HEALTH CARE</t>
  </si>
  <si>
    <t>Participant Name:</t>
  </si>
  <si>
    <t>Provider Name:</t>
  </si>
  <si>
    <t>Referral number (HCS only):</t>
  </si>
  <si>
    <t>Provider Phone:</t>
  </si>
  <si>
    <t>NURSE/OTHER SIGNATURE:</t>
  </si>
  <si>
    <t>CLINICAL SUPERVISOR SIGNATURE:</t>
  </si>
  <si>
    <t>EMERGENCY CONTACT/PHONE:</t>
  </si>
  <si>
    <t>#MIN/    DAY</t>
  </si>
  <si>
    <t>#DAY/ WK</t>
  </si>
  <si>
    <t>UNITS/DAY:</t>
  </si>
  <si>
    <t>Orange=formula</t>
  </si>
  <si>
    <t>Change these rates for increases</t>
  </si>
  <si>
    <t>RESPITE CARE</t>
  </si>
  <si>
    <t>DISTRIBUTION: PROVIDER, PARTICIPANT, CASE RECORD, PHYSICIAN</t>
  </si>
  <si>
    <t>med rel household</t>
  </si>
  <si>
    <t>Wash walls/woodwork</t>
  </si>
  <si>
    <t>Spray insects in home- OTC supply</t>
  </si>
  <si>
    <t>Provide in-home rodent control</t>
  </si>
  <si>
    <t>Clean closets/basement/attic</t>
  </si>
  <si>
    <t>Shampoo rugs</t>
  </si>
  <si>
    <t>Air mattresses/bedding</t>
  </si>
  <si>
    <t>HCS WORKER/DESIGNEE SIGNATURE:</t>
  </si>
  <si>
    <t xml:space="preserve"> </t>
  </si>
  <si>
    <t>MO 580-2510 (12-10)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</si>
</sst>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b/>
      <sz val="9"/>
      <color indexed="63"/>
      <name val="Arial"/>
      <family val="0"/>
    </font>
    <font>
      <sz val="9"/>
      <color indexed="63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 applyProtection="1">
      <alignment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wrapText="1"/>
      <protection/>
    </xf>
    <xf numFmtId="0" fontId="5" fillId="0" borderId="11" xfId="0" applyFont="1" applyBorder="1" applyAlignment="1" applyProtection="1">
      <alignment wrapText="1"/>
      <protection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5" fillId="33" borderId="16" xfId="0" applyFont="1" applyFill="1" applyBorder="1" applyAlignment="1" applyProtection="1">
      <alignment wrapText="1"/>
      <protection/>
    </xf>
    <xf numFmtId="0" fontId="0" fillId="33" borderId="12" xfId="0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0" fontId="0" fillId="0" borderId="0" xfId="0" applyNumberFormat="1" applyAlignment="1" quotePrefix="1">
      <alignment/>
    </xf>
    <xf numFmtId="0" fontId="0" fillId="35" borderId="0" xfId="0" applyFill="1" applyAlignment="1">
      <alignment/>
    </xf>
    <xf numFmtId="0" fontId="5" fillId="0" borderId="19" xfId="0" applyFont="1" applyBorder="1" applyAlignment="1" applyProtection="1">
      <alignment horizontal="lef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2" xfId="0" applyFont="1" applyBorder="1" applyAlignment="1" applyProtection="1">
      <alignment horizontal="center" wrapText="1"/>
      <protection/>
    </xf>
    <xf numFmtId="0" fontId="5" fillId="0" borderId="15" xfId="0" applyFont="1" applyBorder="1" applyAlignment="1" applyProtection="1">
      <alignment horizontal="center" wrapText="1"/>
      <protection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0" fontId="7" fillId="0" borderId="19" xfId="0" applyFont="1" applyBorder="1" applyAlignment="1">
      <alignment vertical="top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right" vertical="top"/>
    </xf>
    <xf numFmtId="0" fontId="0" fillId="0" borderId="15" xfId="0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1" xfId="0" applyFont="1" applyBorder="1" applyAlignment="1" applyProtection="1">
      <alignment vertical="top" wrapText="1"/>
      <protection/>
    </xf>
    <xf numFmtId="0" fontId="0" fillId="0" borderId="21" xfId="0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0" fillId="33" borderId="22" xfId="0" applyFill="1" applyBorder="1" applyAlignment="1">
      <alignment/>
    </xf>
    <xf numFmtId="0" fontId="2" fillId="0" borderId="12" xfId="0" applyFont="1" applyBorder="1" applyAlignment="1">
      <alignment vertical="top"/>
    </xf>
    <xf numFmtId="0" fontId="5" fillId="0" borderId="23" xfId="0" applyFont="1" applyBorder="1" applyAlignment="1" applyProtection="1">
      <alignment wrapText="1"/>
      <protection/>
    </xf>
    <xf numFmtId="0" fontId="0" fillId="0" borderId="23" xfId="0" applyBorder="1" applyAlignment="1">
      <alignment/>
    </xf>
    <xf numFmtId="164" fontId="0" fillId="0" borderId="24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shrinkToFit="1"/>
      <protection/>
    </xf>
    <xf numFmtId="0" fontId="5" fillId="36" borderId="10" xfId="0" applyFont="1" applyFill="1" applyBorder="1" applyAlignment="1" applyProtection="1">
      <alignment wrapText="1"/>
      <protection/>
    </xf>
    <xf numFmtId="0" fontId="6" fillId="0" borderId="16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 wrapText="1"/>
    </xf>
    <xf numFmtId="14" fontId="0" fillId="0" borderId="13" xfId="0" applyNumberFormat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0" borderId="12" xfId="0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 applyProtection="1">
      <alignment/>
      <protection/>
    </xf>
    <xf numFmtId="164" fontId="0" fillId="0" borderId="25" xfId="0" applyNumberFormat="1" applyBorder="1" applyAlignment="1" applyProtection="1">
      <alignment vertical="center"/>
      <protection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 applyProtection="1">
      <alignment wrapText="1"/>
      <protection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0" xfId="0" applyFont="1" applyAlignment="1">
      <alignment/>
    </xf>
    <xf numFmtId="164" fontId="0" fillId="39" borderId="24" xfId="0" applyNumberFormat="1" applyFill="1" applyBorder="1" applyAlignment="1">
      <alignment/>
    </xf>
    <xf numFmtId="0" fontId="0" fillId="39" borderId="0" xfId="0" applyFill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40" borderId="11" xfId="0" applyFill="1" applyBorder="1" applyAlignment="1">
      <alignment/>
    </xf>
    <xf numFmtId="0" fontId="0" fillId="40" borderId="26" xfId="0" applyFill="1" applyBorder="1" applyAlignment="1" applyProtection="1">
      <alignment/>
      <protection/>
    </xf>
    <xf numFmtId="0" fontId="0" fillId="40" borderId="10" xfId="0" applyFill="1" applyBorder="1" applyAlignment="1" applyProtection="1">
      <alignment horizontal="right"/>
      <protection/>
    </xf>
    <xf numFmtId="0" fontId="2" fillId="0" borderId="2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0" fillId="0" borderId="22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2" fillId="0" borderId="28" xfId="0" applyFont="1" applyBorder="1" applyAlignment="1">
      <alignment horizontal="left" vertical="top"/>
    </xf>
    <xf numFmtId="44" fontId="0" fillId="0" borderId="15" xfId="44" applyFont="1" applyBorder="1" applyAlignment="1">
      <alignment horizontal="left"/>
    </xf>
    <xf numFmtId="44" fontId="0" fillId="0" borderId="22" xfId="44" applyFont="1" applyBorder="1" applyAlignment="1">
      <alignment horizontal="left"/>
    </xf>
    <xf numFmtId="44" fontId="0" fillId="0" borderId="27" xfId="44" applyFont="1" applyBorder="1" applyAlignment="1">
      <alignment horizontal="left"/>
    </xf>
    <xf numFmtId="0" fontId="0" fillId="0" borderId="15" xfId="0" applyBorder="1" applyAlignment="1" applyProtection="1">
      <alignment horizontal="left"/>
      <protection locked="0"/>
    </xf>
    <xf numFmtId="0" fontId="6" fillId="0" borderId="29" xfId="0" applyFont="1" applyBorder="1" applyAlignment="1">
      <alignment horizontal="right" vertical="top"/>
    </xf>
    <xf numFmtId="0" fontId="0" fillId="0" borderId="3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39" borderId="0" xfId="0" applyFill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right" wrapText="1"/>
      <protection locked="0"/>
    </xf>
    <xf numFmtId="0" fontId="0" fillId="0" borderId="11" xfId="0" applyBorder="1" applyAlignment="1">
      <alignment horizontal="center"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31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164" fontId="0" fillId="0" borderId="14" xfId="0" applyNumberForma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0" fillId="0" borderId="16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10" xfId="0" applyFont="1" applyFill="1" applyBorder="1" applyAlignment="1" applyProtection="1">
      <alignment horizontal="left" wrapText="1"/>
      <protection/>
    </xf>
    <xf numFmtId="0" fontId="5" fillId="0" borderId="31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5" fillId="0" borderId="20" xfId="0" applyFont="1" applyBorder="1" applyAlignment="1" applyProtection="1">
      <alignment horizontal="center" wrapText="1"/>
      <protection/>
    </xf>
    <xf numFmtId="0" fontId="5" fillId="0" borderId="28" xfId="0" applyFont="1" applyBorder="1" applyAlignment="1" applyProtection="1">
      <alignment horizontal="center" wrapText="1"/>
      <protection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center"/>
      <protection locked="0"/>
    </xf>
    <xf numFmtId="49" fontId="0" fillId="0" borderId="15" xfId="0" applyNumberFormat="1" applyFon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0" fontId="6" fillId="0" borderId="1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right" wrapText="1"/>
      <protection locked="0"/>
    </xf>
    <xf numFmtId="0" fontId="5" fillId="0" borderId="31" xfId="0" applyFont="1" applyBorder="1" applyAlignment="1" applyProtection="1">
      <alignment horizontal="right" wrapText="1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 vertical="top" wrapText="1"/>
      <protection/>
    </xf>
    <xf numFmtId="0" fontId="5" fillId="0" borderId="22" xfId="0" applyFont="1" applyBorder="1" applyAlignment="1" applyProtection="1">
      <alignment horizontal="center" vertical="top" wrapText="1"/>
      <protection/>
    </xf>
    <xf numFmtId="0" fontId="5" fillId="0" borderId="27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 vertical="top" shrinkToFit="1"/>
    </xf>
    <xf numFmtId="0" fontId="3" fillId="0" borderId="19" xfId="0" applyFont="1" applyBorder="1" applyAlignment="1">
      <alignment horizontal="left" vertical="top" shrinkToFit="1"/>
    </xf>
    <xf numFmtId="0" fontId="3" fillId="0" borderId="28" xfId="0" applyFont="1" applyBorder="1" applyAlignment="1">
      <alignment horizontal="left" vertical="top" shrinkToFit="1"/>
    </xf>
    <xf numFmtId="0" fontId="0" fillId="0" borderId="11" xfId="0" applyFill="1" applyBorder="1" applyAlignment="1">
      <alignment horizontal="center"/>
    </xf>
    <xf numFmtId="0" fontId="5" fillId="0" borderId="19" xfId="0" applyFont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164" fontId="0" fillId="0" borderId="25" xfId="0" applyNumberForma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wrapText="1"/>
      <protection/>
    </xf>
    <xf numFmtId="0" fontId="5" fillId="0" borderId="22" xfId="0" applyFont="1" applyBorder="1" applyAlignment="1" applyProtection="1">
      <alignment horizontal="center" wrapText="1"/>
      <protection/>
    </xf>
    <xf numFmtId="0" fontId="5" fillId="0" borderId="27" xfId="0" applyFont="1" applyBorder="1" applyAlignment="1" applyProtection="1">
      <alignment horizontal="center" wrapText="1"/>
      <protection/>
    </xf>
    <xf numFmtId="0" fontId="2" fillId="0" borderId="28" xfId="0" applyFont="1" applyBorder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0" xfId="0" applyFont="1" applyBorder="1" applyAlignment="1" applyProtection="1">
      <alignment horizontal="center" vertical="top" wrapText="1"/>
      <protection/>
    </xf>
    <xf numFmtId="0" fontId="5" fillId="0" borderId="28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left" wrapText="1"/>
      <protection/>
    </xf>
    <xf numFmtId="0" fontId="0" fillId="0" borderId="15" xfId="0" applyBorder="1" applyAlignment="1" applyProtection="1">
      <alignment horizontal="left"/>
      <protection locked="0"/>
    </xf>
    <xf numFmtId="0" fontId="0" fillId="0" borderId="27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0" fillId="0" borderId="15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EEEE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</xdr:colOff>
      <xdr:row>9</xdr:row>
      <xdr:rowOff>9525</xdr:rowOff>
    </xdr:from>
    <xdr:ext cx="800100" cy="190500"/>
    <xdr:sp>
      <xdr:nvSpPr>
        <xdr:cNvPr id="1" name="Text Box 6"/>
        <xdr:cNvSpPr txBox="1">
          <a:spLocks noChangeArrowheads="1"/>
        </xdr:cNvSpPr>
      </xdr:nvSpPr>
      <xdr:spPr>
        <a:xfrm>
          <a:off x="2181225" y="14954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RCF/ALF</a:t>
          </a:r>
        </a:p>
      </xdr:txBody>
    </xdr:sp>
    <xdr:clientData/>
  </xdr:oneCellAnchor>
  <xdr:oneCellAnchor>
    <xdr:from>
      <xdr:col>3</xdr:col>
      <xdr:colOff>257175</xdr:colOff>
      <xdr:row>43</xdr:row>
      <xdr:rowOff>9525</xdr:rowOff>
    </xdr:from>
    <xdr:ext cx="790575" cy="171450"/>
    <xdr:sp>
      <xdr:nvSpPr>
        <xdr:cNvPr id="2" name="Text Box 37"/>
        <xdr:cNvSpPr txBox="1">
          <a:spLocks noChangeArrowheads="1"/>
        </xdr:cNvSpPr>
      </xdr:nvSpPr>
      <xdr:spPr>
        <a:xfrm>
          <a:off x="2181225" y="7296150"/>
          <a:ext cx="790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RCF/ALF</a:t>
          </a:r>
        </a:p>
      </xdr:txBody>
    </xdr:sp>
    <xdr:clientData/>
  </xdr:one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3</xdr:row>
      <xdr:rowOff>57150</xdr:rowOff>
    </xdr:to>
    <xdr:pic>
      <xdr:nvPicPr>
        <xdr:cNvPr id="3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161925</xdr:colOff>
      <xdr:row>10</xdr:row>
      <xdr:rowOff>19050</xdr:rowOff>
    </xdr:from>
    <xdr:ext cx="942975" cy="161925"/>
    <xdr:sp>
      <xdr:nvSpPr>
        <xdr:cNvPr id="4" name="Text Box 76"/>
        <xdr:cNvSpPr txBox="1">
          <a:spLocks noChangeArrowheads="1"/>
        </xdr:cNvSpPr>
      </xdr:nvSpPr>
      <xdr:spPr>
        <a:xfrm>
          <a:off x="161925" y="1676400"/>
          <a:ext cx="942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DIETARY</a:t>
          </a:r>
        </a:p>
      </xdr:txBody>
    </xdr:sp>
    <xdr:clientData/>
  </xdr:oneCellAnchor>
  <xdr:oneCellAnchor>
    <xdr:from>
      <xdr:col>0</xdr:col>
      <xdr:colOff>171450</xdr:colOff>
      <xdr:row>11</xdr:row>
      <xdr:rowOff>19050</xdr:rowOff>
    </xdr:from>
    <xdr:ext cx="1400175" cy="161925"/>
    <xdr:sp>
      <xdr:nvSpPr>
        <xdr:cNvPr id="5" name="Text Box 78"/>
        <xdr:cNvSpPr txBox="1">
          <a:spLocks noChangeArrowheads="1"/>
        </xdr:cNvSpPr>
      </xdr:nvSpPr>
      <xdr:spPr>
        <a:xfrm>
          <a:off x="171450" y="1847850"/>
          <a:ext cx="1400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DRESSING/GROOMING</a:t>
          </a:r>
        </a:p>
      </xdr:txBody>
    </xdr:sp>
    <xdr:clientData/>
  </xdr:oneCellAnchor>
  <xdr:oneCellAnchor>
    <xdr:from>
      <xdr:col>0</xdr:col>
      <xdr:colOff>171450</xdr:colOff>
      <xdr:row>12</xdr:row>
      <xdr:rowOff>19050</xdr:rowOff>
    </xdr:from>
    <xdr:ext cx="1295400" cy="133350"/>
    <xdr:sp>
      <xdr:nvSpPr>
        <xdr:cNvPr id="6" name="Text Box 79"/>
        <xdr:cNvSpPr txBox="1">
          <a:spLocks noChangeArrowheads="1"/>
        </xdr:cNvSpPr>
      </xdr:nvSpPr>
      <xdr:spPr>
        <a:xfrm>
          <a:off x="171450" y="2019300"/>
          <a:ext cx="1295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BATHING</a:t>
          </a:r>
        </a:p>
      </xdr:txBody>
    </xdr:sp>
    <xdr:clientData/>
  </xdr:oneCellAnchor>
  <xdr:oneCellAnchor>
    <xdr:from>
      <xdr:col>0</xdr:col>
      <xdr:colOff>171450</xdr:colOff>
      <xdr:row>14</xdr:row>
      <xdr:rowOff>19050</xdr:rowOff>
    </xdr:from>
    <xdr:ext cx="1133475" cy="142875"/>
    <xdr:sp>
      <xdr:nvSpPr>
        <xdr:cNvPr id="7" name="Text Box 80"/>
        <xdr:cNvSpPr txBox="1">
          <a:spLocks noChangeArrowheads="1"/>
        </xdr:cNvSpPr>
      </xdr:nvSpPr>
      <xdr:spPr>
        <a:xfrm>
          <a:off x="171450" y="2362200"/>
          <a:ext cx="1133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TOILETING</a:t>
          </a:r>
        </a:p>
      </xdr:txBody>
    </xdr:sp>
    <xdr:clientData/>
  </xdr:oneCellAnchor>
  <xdr:oneCellAnchor>
    <xdr:from>
      <xdr:col>0</xdr:col>
      <xdr:colOff>161925</xdr:colOff>
      <xdr:row>15</xdr:row>
      <xdr:rowOff>19050</xdr:rowOff>
    </xdr:from>
    <xdr:ext cx="1400175" cy="180975"/>
    <xdr:sp>
      <xdr:nvSpPr>
        <xdr:cNvPr id="8" name="Text Box 81"/>
        <xdr:cNvSpPr txBox="1">
          <a:spLocks noChangeArrowheads="1"/>
        </xdr:cNvSpPr>
      </xdr:nvSpPr>
      <xdr:spPr>
        <a:xfrm>
          <a:off x="161925" y="2533650"/>
          <a:ext cx="1400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SELF ADMIN OF MEDS</a:t>
          </a:r>
        </a:p>
      </xdr:txBody>
    </xdr:sp>
    <xdr:clientData/>
  </xdr:oneCellAnchor>
  <xdr:oneCellAnchor>
    <xdr:from>
      <xdr:col>0</xdr:col>
      <xdr:colOff>161925</xdr:colOff>
      <xdr:row>16</xdr:row>
      <xdr:rowOff>19050</xdr:rowOff>
    </xdr:from>
    <xdr:ext cx="1209675" cy="123825"/>
    <xdr:sp>
      <xdr:nvSpPr>
        <xdr:cNvPr id="9" name="Text Box 82"/>
        <xdr:cNvSpPr txBox="1">
          <a:spLocks noChangeArrowheads="1"/>
        </xdr:cNvSpPr>
      </xdr:nvSpPr>
      <xdr:spPr>
        <a:xfrm>
          <a:off x="161925" y="2705100"/>
          <a:ext cx="1209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MED REL HC TASKS</a:t>
          </a:r>
        </a:p>
      </xdr:txBody>
    </xdr:sp>
    <xdr:clientData/>
  </xdr:oneCellAnchor>
  <xdr:oneCellAnchor>
    <xdr:from>
      <xdr:col>0</xdr:col>
      <xdr:colOff>171450</xdr:colOff>
      <xdr:row>21</xdr:row>
      <xdr:rowOff>19050</xdr:rowOff>
    </xdr:from>
    <xdr:ext cx="1200150" cy="171450"/>
    <xdr:sp fLocksText="0">
      <xdr:nvSpPr>
        <xdr:cNvPr id="10" name="Text Box 84"/>
        <xdr:cNvSpPr txBox="1">
          <a:spLocks noChangeArrowheads="1"/>
        </xdr:cNvSpPr>
      </xdr:nvSpPr>
      <xdr:spPr>
        <a:xfrm>
          <a:off x="171450" y="3543300"/>
          <a:ext cx="1200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171450</xdr:colOff>
      <xdr:row>22</xdr:row>
      <xdr:rowOff>9525</xdr:rowOff>
    </xdr:from>
    <xdr:ext cx="1181100" cy="133350"/>
    <xdr:sp fLocksText="0">
      <xdr:nvSpPr>
        <xdr:cNvPr id="11" name="Text Box 85"/>
        <xdr:cNvSpPr txBox="1">
          <a:spLocks noChangeArrowheads="1"/>
        </xdr:cNvSpPr>
      </xdr:nvSpPr>
      <xdr:spPr>
        <a:xfrm>
          <a:off x="171450" y="3705225"/>
          <a:ext cx="1181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180975</xdr:colOff>
      <xdr:row>23</xdr:row>
      <xdr:rowOff>19050</xdr:rowOff>
    </xdr:from>
    <xdr:ext cx="1323975" cy="133350"/>
    <xdr:sp fLocksText="0">
      <xdr:nvSpPr>
        <xdr:cNvPr id="12" name="Text Box 86"/>
        <xdr:cNvSpPr txBox="1">
          <a:spLocks noChangeArrowheads="1"/>
        </xdr:cNvSpPr>
      </xdr:nvSpPr>
      <xdr:spPr>
        <a:xfrm>
          <a:off x="180975" y="3886200"/>
          <a:ext cx="1323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171450</xdr:colOff>
      <xdr:row>24</xdr:row>
      <xdr:rowOff>19050</xdr:rowOff>
    </xdr:from>
    <xdr:ext cx="1457325" cy="133350"/>
    <xdr:sp fLocksText="0">
      <xdr:nvSpPr>
        <xdr:cNvPr id="13" name="Text Box 87"/>
        <xdr:cNvSpPr txBox="1">
          <a:spLocks noChangeArrowheads="1"/>
        </xdr:cNvSpPr>
      </xdr:nvSpPr>
      <xdr:spPr>
        <a:xfrm>
          <a:off x="171450" y="4057650"/>
          <a:ext cx="14573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171450</xdr:colOff>
      <xdr:row>26</xdr:row>
      <xdr:rowOff>19050</xdr:rowOff>
    </xdr:from>
    <xdr:ext cx="1276350" cy="133350"/>
    <xdr:sp fLocksText="0">
      <xdr:nvSpPr>
        <xdr:cNvPr id="14" name="Text Box 89"/>
        <xdr:cNvSpPr txBox="1">
          <a:spLocks noChangeArrowheads="1"/>
        </xdr:cNvSpPr>
      </xdr:nvSpPr>
      <xdr:spPr>
        <a:xfrm>
          <a:off x="171450" y="4400550"/>
          <a:ext cx="1276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171450</xdr:colOff>
      <xdr:row>13</xdr:row>
      <xdr:rowOff>19050</xdr:rowOff>
    </xdr:from>
    <xdr:ext cx="2095500" cy="133350"/>
    <xdr:sp>
      <xdr:nvSpPr>
        <xdr:cNvPr id="15" name="Text Box 114"/>
        <xdr:cNvSpPr txBox="1">
          <a:spLocks noChangeArrowheads="1"/>
        </xdr:cNvSpPr>
      </xdr:nvSpPr>
      <xdr:spPr>
        <a:xfrm>
          <a:off x="171450" y="2190750"/>
          <a:ext cx="2095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MOBILITY/TRANSFER/POSITION</a:t>
          </a:r>
        </a:p>
      </xdr:txBody>
    </xdr:sp>
    <xdr:clientData/>
  </xdr:oneCellAnchor>
  <xdr:oneCellAnchor>
    <xdr:from>
      <xdr:col>0</xdr:col>
      <xdr:colOff>171450</xdr:colOff>
      <xdr:row>20</xdr:row>
      <xdr:rowOff>9525</xdr:rowOff>
    </xdr:from>
    <xdr:ext cx="1266825" cy="171450"/>
    <xdr:sp>
      <xdr:nvSpPr>
        <xdr:cNvPr id="16" name="Text Box 90"/>
        <xdr:cNvSpPr txBox="1">
          <a:spLocks noChangeArrowheads="1"/>
        </xdr:cNvSpPr>
      </xdr:nvSpPr>
      <xdr:spPr>
        <a:xfrm>
          <a:off x="171450" y="3362325"/>
          <a:ext cx="1266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MEALS/DISHES</a:t>
          </a:r>
        </a:p>
      </xdr:txBody>
    </xdr:sp>
    <xdr:clientData/>
  </xdr:oneCellAnchor>
  <xdr:oneCellAnchor>
    <xdr:from>
      <xdr:col>0</xdr:col>
      <xdr:colOff>161925</xdr:colOff>
      <xdr:row>21</xdr:row>
      <xdr:rowOff>19050</xdr:rowOff>
    </xdr:from>
    <xdr:ext cx="1304925" cy="152400"/>
    <xdr:sp>
      <xdr:nvSpPr>
        <xdr:cNvPr id="17" name="Text Box 91"/>
        <xdr:cNvSpPr txBox="1">
          <a:spLocks noChangeArrowheads="1"/>
        </xdr:cNvSpPr>
      </xdr:nvSpPr>
      <xdr:spPr>
        <a:xfrm>
          <a:off x="161925" y="3543300"/>
          <a:ext cx="1304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CLEAN KITCHEN</a:t>
          </a:r>
        </a:p>
      </xdr:txBody>
    </xdr:sp>
    <xdr:clientData/>
  </xdr:oneCellAnchor>
  <xdr:oneCellAnchor>
    <xdr:from>
      <xdr:col>0</xdr:col>
      <xdr:colOff>171450</xdr:colOff>
      <xdr:row>22</xdr:row>
      <xdr:rowOff>19050</xdr:rowOff>
    </xdr:from>
    <xdr:ext cx="1143000" cy="133350"/>
    <xdr:sp>
      <xdr:nvSpPr>
        <xdr:cNvPr id="18" name="Text Box 92"/>
        <xdr:cNvSpPr txBox="1">
          <a:spLocks noChangeArrowheads="1"/>
        </xdr:cNvSpPr>
      </xdr:nvSpPr>
      <xdr:spPr>
        <a:xfrm>
          <a:off x="171450" y="3714750"/>
          <a:ext cx="1143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CLEAN BATH</a:t>
          </a:r>
        </a:p>
      </xdr:txBody>
    </xdr:sp>
    <xdr:clientData/>
  </xdr:oneCellAnchor>
  <xdr:oneCellAnchor>
    <xdr:from>
      <xdr:col>0</xdr:col>
      <xdr:colOff>171450</xdr:colOff>
      <xdr:row>23</xdr:row>
      <xdr:rowOff>9525</xdr:rowOff>
    </xdr:from>
    <xdr:ext cx="1171575" cy="133350"/>
    <xdr:sp>
      <xdr:nvSpPr>
        <xdr:cNvPr id="19" name="Text Box 93"/>
        <xdr:cNvSpPr txBox="1">
          <a:spLocks noChangeArrowheads="1"/>
        </xdr:cNvSpPr>
      </xdr:nvSpPr>
      <xdr:spPr>
        <a:xfrm>
          <a:off x="171450" y="387667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CLEAN LIVING AREA</a:t>
          </a:r>
        </a:p>
      </xdr:txBody>
    </xdr:sp>
    <xdr:clientData/>
  </xdr:oneCellAnchor>
  <xdr:oneCellAnchor>
    <xdr:from>
      <xdr:col>0</xdr:col>
      <xdr:colOff>171450</xdr:colOff>
      <xdr:row>24</xdr:row>
      <xdr:rowOff>19050</xdr:rowOff>
    </xdr:from>
    <xdr:ext cx="1600200" cy="190500"/>
    <xdr:sp>
      <xdr:nvSpPr>
        <xdr:cNvPr id="20" name="Text Box 94"/>
        <xdr:cNvSpPr txBox="1">
          <a:spLocks noChangeArrowheads="1"/>
        </xdr:cNvSpPr>
      </xdr:nvSpPr>
      <xdr:spPr>
        <a:xfrm>
          <a:off x="171450" y="4057650"/>
          <a:ext cx="1600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MAKE BED/CHANGE LINENS</a:t>
          </a:r>
        </a:p>
      </xdr:txBody>
    </xdr:sp>
    <xdr:clientData/>
  </xdr:oneCellAnchor>
  <xdr:oneCellAnchor>
    <xdr:from>
      <xdr:col>0</xdr:col>
      <xdr:colOff>171450</xdr:colOff>
      <xdr:row>25</xdr:row>
      <xdr:rowOff>19050</xdr:rowOff>
    </xdr:from>
    <xdr:ext cx="1809750" cy="171450"/>
    <xdr:sp>
      <xdr:nvSpPr>
        <xdr:cNvPr id="21" name="Text Box 95"/>
        <xdr:cNvSpPr txBox="1">
          <a:spLocks noChangeArrowheads="1"/>
        </xdr:cNvSpPr>
      </xdr:nvSpPr>
      <xdr:spPr>
        <a:xfrm>
          <a:off x="171450" y="4229100"/>
          <a:ext cx="1809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LAUNDRY (HOME/OFF SITE)</a:t>
          </a:r>
        </a:p>
      </xdr:txBody>
    </xdr:sp>
    <xdr:clientData/>
  </xdr:oneCellAnchor>
  <xdr:oneCellAnchor>
    <xdr:from>
      <xdr:col>0</xdr:col>
      <xdr:colOff>161925</xdr:colOff>
      <xdr:row>26</xdr:row>
      <xdr:rowOff>9525</xdr:rowOff>
    </xdr:from>
    <xdr:ext cx="1371600" cy="133350"/>
    <xdr:sp>
      <xdr:nvSpPr>
        <xdr:cNvPr id="22" name="Text Box 96"/>
        <xdr:cNvSpPr txBox="1">
          <a:spLocks noChangeArrowheads="1"/>
        </xdr:cNvSpPr>
      </xdr:nvSpPr>
      <xdr:spPr>
        <a:xfrm>
          <a:off x="161925" y="4391025"/>
          <a:ext cx="1371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IRON/MEND</a:t>
          </a:r>
        </a:p>
      </xdr:txBody>
    </xdr:sp>
    <xdr:clientData/>
  </xdr:oneCellAnchor>
  <xdr:oneCellAnchor>
    <xdr:from>
      <xdr:col>0</xdr:col>
      <xdr:colOff>171450</xdr:colOff>
      <xdr:row>27</xdr:row>
      <xdr:rowOff>19050</xdr:rowOff>
    </xdr:from>
    <xdr:ext cx="1485900" cy="161925"/>
    <xdr:sp>
      <xdr:nvSpPr>
        <xdr:cNvPr id="23" name="Text Box 97"/>
        <xdr:cNvSpPr txBox="1">
          <a:spLocks noChangeArrowheads="1"/>
        </xdr:cNvSpPr>
      </xdr:nvSpPr>
      <xdr:spPr>
        <a:xfrm>
          <a:off x="171450" y="4572000"/>
          <a:ext cx="1485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WASH WINDOWS/BLINDS</a:t>
          </a:r>
        </a:p>
      </xdr:txBody>
    </xdr:sp>
    <xdr:clientData/>
  </xdr:oneCellAnchor>
  <xdr:oneCellAnchor>
    <xdr:from>
      <xdr:col>0</xdr:col>
      <xdr:colOff>161925</xdr:colOff>
      <xdr:row>28</xdr:row>
      <xdr:rowOff>19050</xdr:rowOff>
    </xdr:from>
    <xdr:ext cx="1352550" cy="152400"/>
    <xdr:sp>
      <xdr:nvSpPr>
        <xdr:cNvPr id="24" name="Text Box 98"/>
        <xdr:cNvSpPr txBox="1">
          <a:spLocks noChangeArrowheads="1"/>
        </xdr:cNvSpPr>
      </xdr:nvSpPr>
      <xdr:spPr>
        <a:xfrm>
          <a:off x="161925" y="4743450"/>
          <a:ext cx="1352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TRASH</a:t>
          </a:r>
        </a:p>
      </xdr:txBody>
    </xdr:sp>
    <xdr:clientData/>
  </xdr:oneCellAnchor>
  <xdr:oneCellAnchor>
    <xdr:from>
      <xdr:col>0</xdr:col>
      <xdr:colOff>161925</xdr:colOff>
      <xdr:row>29</xdr:row>
      <xdr:rowOff>19050</xdr:rowOff>
    </xdr:from>
    <xdr:ext cx="1343025" cy="180975"/>
    <xdr:sp>
      <xdr:nvSpPr>
        <xdr:cNvPr id="25" name="Text Box 99"/>
        <xdr:cNvSpPr txBox="1">
          <a:spLocks noChangeArrowheads="1"/>
        </xdr:cNvSpPr>
      </xdr:nvSpPr>
      <xdr:spPr>
        <a:xfrm>
          <a:off x="161925" y="4914900"/>
          <a:ext cx="1343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SHOPPING/ERRANDS</a:t>
          </a:r>
        </a:p>
      </xdr:txBody>
    </xdr:sp>
    <xdr:clientData/>
  </xdr:oneCellAnchor>
  <xdr:oneCellAnchor>
    <xdr:from>
      <xdr:col>0</xdr:col>
      <xdr:colOff>161925</xdr:colOff>
      <xdr:row>30</xdr:row>
      <xdr:rowOff>19050</xdr:rowOff>
    </xdr:from>
    <xdr:ext cx="1647825" cy="171450"/>
    <xdr:sp>
      <xdr:nvSpPr>
        <xdr:cNvPr id="26" name="Text Box 100"/>
        <xdr:cNvSpPr txBox="1">
          <a:spLocks noChangeArrowheads="1"/>
        </xdr:cNvSpPr>
      </xdr:nvSpPr>
      <xdr:spPr>
        <a:xfrm>
          <a:off x="161925" y="5086350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ESSENTIAL CORRESPOND</a:t>
          </a:r>
        </a:p>
      </xdr:txBody>
    </xdr:sp>
    <xdr:clientData/>
  </xdr:oneCellAnchor>
  <xdr:oneCellAnchor>
    <xdr:from>
      <xdr:col>0</xdr:col>
      <xdr:colOff>171450</xdr:colOff>
      <xdr:row>34</xdr:row>
      <xdr:rowOff>9525</xdr:rowOff>
    </xdr:from>
    <xdr:ext cx="1257300" cy="161925"/>
    <xdr:sp>
      <xdr:nvSpPr>
        <xdr:cNvPr id="27" name="Text Box 83"/>
        <xdr:cNvSpPr txBox="1">
          <a:spLocks noChangeArrowheads="1"/>
        </xdr:cNvSpPr>
      </xdr:nvSpPr>
      <xdr:spPr>
        <a:xfrm>
          <a:off x="171450" y="5753100"/>
          <a:ext cx="1257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OSTOMY HYGIENE</a:t>
          </a:r>
        </a:p>
      </xdr:txBody>
    </xdr:sp>
    <xdr:clientData/>
  </xdr:oneCellAnchor>
  <xdr:oneCellAnchor>
    <xdr:from>
      <xdr:col>0</xdr:col>
      <xdr:colOff>171450</xdr:colOff>
      <xdr:row>35</xdr:row>
      <xdr:rowOff>19050</xdr:rowOff>
    </xdr:from>
    <xdr:ext cx="1200150" cy="171450"/>
    <xdr:sp>
      <xdr:nvSpPr>
        <xdr:cNvPr id="28" name="Text Box 84"/>
        <xdr:cNvSpPr txBox="1">
          <a:spLocks noChangeArrowheads="1"/>
        </xdr:cNvSpPr>
      </xdr:nvSpPr>
      <xdr:spPr>
        <a:xfrm>
          <a:off x="171450" y="5934075"/>
          <a:ext cx="1200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CATHETER HYGIENE</a:t>
          </a:r>
        </a:p>
      </xdr:txBody>
    </xdr:sp>
    <xdr:clientData/>
  </xdr:oneCellAnchor>
  <xdr:oneCellAnchor>
    <xdr:from>
      <xdr:col>0</xdr:col>
      <xdr:colOff>171450</xdr:colOff>
      <xdr:row>36</xdr:row>
      <xdr:rowOff>9525</xdr:rowOff>
    </xdr:from>
    <xdr:ext cx="1181100" cy="133350"/>
    <xdr:sp>
      <xdr:nvSpPr>
        <xdr:cNvPr id="29" name="Text Box 85"/>
        <xdr:cNvSpPr txBox="1">
          <a:spLocks noChangeArrowheads="1"/>
        </xdr:cNvSpPr>
      </xdr:nvSpPr>
      <xdr:spPr>
        <a:xfrm>
          <a:off x="171450" y="6096000"/>
          <a:ext cx="1181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BOWEL PROGRAM</a:t>
          </a:r>
        </a:p>
      </xdr:txBody>
    </xdr:sp>
    <xdr:clientData/>
  </xdr:oneCellAnchor>
  <xdr:oneCellAnchor>
    <xdr:from>
      <xdr:col>0</xdr:col>
      <xdr:colOff>180975</xdr:colOff>
      <xdr:row>37</xdr:row>
      <xdr:rowOff>19050</xdr:rowOff>
    </xdr:from>
    <xdr:ext cx="1323975" cy="133350"/>
    <xdr:sp>
      <xdr:nvSpPr>
        <xdr:cNvPr id="30" name="Text Box 86"/>
        <xdr:cNvSpPr txBox="1">
          <a:spLocks noChangeArrowheads="1"/>
        </xdr:cNvSpPr>
      </xdr:nvSpPr>
      <xdr:spPr>
        <a:xfrm>
          <a:off x="180975" y="6276975"/>
          <a:ext cx="1323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ASEPTIC DRESSINGS</a:t>
          </a:r>
        </a:p>
      </xdr:txBody>
    </xdr:sp>
    <xdr:clientData/>
  </xdr:oneCellAnchor>
  <xdr:oneCellAnchor>
    <xdr:from>
      <xdr:col>0</xdr:col>
      <xdr:colOff>171450</xdr:colOff>
      <xdr:row>38</xdr:row>
      <xdr:rowOff>19050</xdr:rowOff>
    </xdr:from>
    <xdr:ext cx="1428750" cy="133350"/>
    <xdr:sp>
      <xdr:nvSpPr>
        <xdr:cNvPr id="31" name="Text Box 87"/>
        <xdr:cNvSpPr txBox="1">
          <a:spLocks noChangeArrowheads="1"/>
        </xdr:cNvSpPr>
      </xdr:nvSpPr>
      <xdr:spPr>
        <a:xfrm>
          <a:off x="171450" y="6448425"/>
          <a:ext cx="1428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NON-INJECTIBLE MEDS</a:t>
          </a:r>
        </a:p>
      </xdr:txBody>
    </xdr:sp>
    <xdr:clientData/>
  </xdr:oneCellAnchor>
  <xdr:oneCellAnchor>
    <xdr:from>
      <xdr:col>0</xdr:col>
      <xdr:colOff>171450</xdr:colOff>
      <xdr:row>39</xdr:row>
      <xdr:rowOff>19050</xdr:rowOff>
    </xdr:from>
    <xdr:ext cx="1314450" cy="171450"/>
    <xdr:sp>
      <xdr:nvSpPr>
        <xdr:cNvPr id="32" name="Text Box 88"/>
        <xdr:cNvSpPr txBox="1">
          <a:spLocks noChangeArrowheads="1"/>
        </xdr:cNvSpPr>
      </xdr:nvSpPr>
      <xdr:spPr>
        <a:xfrm>
          <a:off x="171450" y="6619875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PASSIVE ROM</a:t>
          </a:r>
        </a:p>
      </xdr:txBody>
    </xdr:sp>
    <xdr:clientData/>
  </xdr:oneCellAnchor>
  <xdr:oneCellAnchor>
    <xdr:from>
      <xdr:col>0</xdr:col>
      <xdr:colOff>180975</xdr:colOff>
      <xdr:row>40</xdr:row>
      <xdr:rowOff>19050</xdr:rowOff>
    </xdr:from>
    <xdr:ext cx="1276350" cy="152400"/>
    <xdr:sp>
      <xdr:nvSpPr>
        <xdr:cNvPr id="33" name="Text Box 89"/>
        <xdr:cNvSpPr txBox="1">
          <a:spLocks noChangeArrowheads="1"/>
        </xdr:cNvSpPr>
      </xdr:nvSpPr>
      <xdr:spPr>
        <a:xfrm>
          <a:off x="180975" y="6791325"/>
          <a:ext cx="1276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ASST TRANS DEVICE</a:t>
          </a:r>
        </a:p>
      </xdr:txBody>
    </xdr:sp>
    <xdr:clientData/>
  </xdr:oneCellAnchor>
  <xdr:oneCellAnchor>
    <xdr:from>
      <xdr:col>3</xdr:col>
      <xdr:colOff>276225</xdr:colOff>
      <xdr:row>33</xdr:row>
      <xdr:rowOff>9525</xdr:rowOff>
    </xdr:from>
    <xdr:ext cx="742950" cy="171450"/>
    <xdr:sp>
      <xdr:nvSpPr>
        <xdr:cNvPr id="34" name="Text Box 12"/>
        <xdr:cNvSpPr txBox="1">
          <a:spLocks noChangeArrowheads="1"/>
        </xdr:cNvSpPr>
      </xdr:nvSpPr>
      <xdr:spPr>
        <a:xfrm>
          <a:off x="2200275" y="5581650"/>
          <a:ext cx="742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RCF/ALF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showZeros="0" tabSelected="1" workbookViewId="0" topLeftCell="A1">
      <pane ySplit="9" topLeftCell="A10" activePane="bottomLeft" state="frozen"/>
      <selection pane="topLeft" activeCell="A1" sqref="A1"/>
      <selection pane="bottomLeft" activeCell="I23" sqref="I23"/>
    </sheetView>
  </sheetViews>
  <sheetFormatPr defaultColWidth="9.140625" defaultRowHeight="12.75"/>
  <cols>
    <col min="2" max="2" width="8.28125" style="0" customWidth="1"/>
    <col min="3" max="3" width="11.421875" style="0" customWidth="1"/>
    <col min="4" max="4" width="14.8515625" style="0" customWidth="1"/>
    <col min="5" max="5" width="4.140625" style="0" customWidth="1"/>
    <col min="6" max="6" width="13.00390625" style="0" customWidth="1"/>
    <col min="7" max="7" width="2.8515625" style="0" customWidth="1"/>
    <col min="8" max="8" width="6.00390625" style="0" customWidth="1"/>
    <col min="9" max="9" width="7.7109375" style="0" customWidth="1"/>
    <col min="10" max="11" width="8.140625" style="0" customWidth="1"/>
    <col min="12" max="12" width="8.421875" style="0" customWidth="1"/>
    <col min="13" max="13" width="8.8515625" style="0" customWidth="1"/>
  </cols>
  <sheetData>
    <row r="1" spans="2:20" ht="12.75">
      <c r="B1" t="s">
        <v>0</v>
      </c>
      <c r="O1" s="30"/>
      <c r="P1" s="30"/>
      <c r="Q1" s="12"/>
      <c r="R1" s="12"/>
      <c r="S1" s="12"/>
      <c r="T1" s="12"/>
    </row>
    <row r="2" spans="2:20" ht="12.75">
      <c r="B2" t="s">
        <v>1</v>
      </c>
      <c r="O2" s="70"/>
      <c r="P2" s="70"/>
      <c r="Q2" s="70"/>
      <c r="R2" s="4"/>
      <c r="S2" s="4"/>
      <c r="T2" s="4"/>
    </row>
    <row r="3" spans="2:20" ht="15">
      <c r="B3" s="1" t="s">
        <v>2</v>
      </c>
      <c r="D3" s="1"/>
      <c r="E3" s="1"/>
      <c r="O3" s="70"/>
      <c r="P3" s="70"/>
      <c r="Q3" s="70"/>
      <c r="R3" s="4"/>
      <c r="S3" s="4"/>
      <c r="T3" s="4"/>
    </row>
    <row r="4" spans="15:20" ht="6.75" customHeight="1">
      <c r="O4" s="70"/>
      <c r="P4" s="70"/>
      <c r="Q4" s="70"/>
      <c r="R4" s="4"/>
      <c r="S4" s="4"/>
      <c r="T4" s="4"/>
    </row>
    <row r="5" spans="1:20" ht="10.5" customHeight="1">
      <c r="A5" s="107" t="s">
        <v>73</v>
      </c>
      <c r="B5" s="108"/>
      <c r="C5" s="108"/>
      <c r="D5" s="108"/>
      <c r="E5" s="108"/>
      <c r="F5" s="109"/>
      <c r="G5" s="107" t="s">
        <v>3</v>
      </c>
      <c r="H5" s="108"/>
      <c r="I5" s="109"/>
      <c r="J5" s="107" t="s">
        <v>75</v>
      </c>
      <c r="K5" s="108"/>
      <c r="L5" s="109"/>
      <c r="M5" s="9" t="s">
        <v>4</v>
      </c>
      <c r="O5" s="70"/>
      <c r="P5" s="70"/>
      <c r="Q5" s="70"/>
      <c r="R5" s="4"/>
      <c r="S5" s="4"/>
      <c r="T5" s="4"/>
    </row>
    <row r="6" spans="1:20" ht="12" customHeight="1">
      <c r="A6" s="141"/>
      <c r="B6" s="142"/>
      <c r="C6" s="142"/>
      <c r="D6" s="142"/>
      <c r="E6" s="142"/>
      <c r="F6" s="143"/>
      <c r="G6" s="134"/>
      <c r="H6" s="135"/>
      <c r="I6" s="136"/>
      <c r="J6" s="141"/>
      <c r="K6" s="142"/>
      <c r="L6" s="143"/>
      <c r="M6" s="10"/>
      <c r="O6" s="70"/>
      <c r="P6" s="70"/>
      <c r="Q6" s="70"/>
      <c r="R6" s="4"/>
      <c r="S6" s="4"/>
      <c r="T6" s="4"/>
    </row>
    <row r="7" spans="1:20" ht="10.5" customHeight="1">
      <c r="A7" s="149" t="s">
        <v>74</v>
      </c>
      <c r="B7" s="150"/>
      <c r="C7" s="150"/>
      <c r="D7" s="150"/>
      <c r="E7" s="150"/>
      <c r="F7" s="150"/>
      <c r="G7" s="150"/>
      <c r="H7" s="150"/>
      <c r="I7" s="151"/>
      <c r="J7" s="149" t="s">
        <v>76</v>
      </c>
      <c r="K7" s="150"/>
      <c r="L7" s="150"/>
      <c r="M7" s="151"/>
      <c r="O7" s="70"/>
      <c r="P7" s="70"/>
      <c r="Q7" s="70"/>
      <c r="R7" s="4"/>
      <c r="S7" s="4"/>
      <c r="T7" s="4"/>
    </row>
    <row r="8" spans="1:20" ht="13.5" customHeight="1">
      <c r="A8" s="141"/>
      <c r="B8" s="147"/>
      <c r="C8" s="147"/>
      <c r="D8" s="147"/>
      <c r="E8" s="147"/>
      <c r="F8" s="147"/>
      <c r="G8" s="147"/>
      <c r="H8" s="147"/>
      <c r="I8" s="148"/>
      <c r="J8" s="141"/>
      <c r="K8" s="147"/>
      <c r="L8" s="147"/>
      <c r="M8" s="148"/>
      <c r="O8" s="70"/>
      <c r="P8" s="70"/>
      <c r="Q8" s="70"/>
      <c r="R8" s="68"/>
      <c r="S8" s="68"/>
      <c r="T8" s="68"/>
    </row>
    <row r="9" spans="1:13" ht="23.25" customHeight="1">
      <c r="A9" s="120" t="s">
        <v>5</v>
      </c>
      <c r="B9" s="121"/>
      <c r="C9" s="122"/>
      <c r="D9" s="59" t="s">
        <v>9</v>
      </c>
      <c r="E9" s="137" t="s">
        <v>8</v>
      </c>
      <c r="F9" s="138"/>
      <c r="G9" s="137" t="s">
        <v>80</v>
      </c>
      <c r="H9" s="138"/>
      <c r="I9" s="46" t="s">
        <v>81</v>
      </c>
      <c r="J9" s="46" t="s">
        <v>70</v>
      </c>
      <c r="K9" s="46" t="s">
        <v>40</v>
      </c>
      <c r="L9" s="46" t="s">
        <v>7</v>
      </c>
      <c r="M9" s="46" t="s">
        <v>6</v>
      </c>
    </row>
    <row r="10" spans="1:13" ht="13.5" customHeight="1">
      <c r="A10" s="110" t="s">
        <v>10</v>
      </c>
      <c r="B10" s="111"/>
      <c r="C10" s="111"/>
      <c r="D10" s="11"/>
      <c r="E10" s="183"/>
      <c r="F10" s="183"/>
      <c r="G10" s="183"/>
      <c r="H10" s="183"/>
      <c r="I10" s="183"/>
      <c r="J10" s="183"/>
      <c r="K10" s="183"/>
      <c r="L10" s="183"/>
      <c r="M10" s="184"/>
    </row>
    <row r="11" spans="1:13" ht="13.5" customHeight="1">
      <c r="A11" s="101"/>
      <c r="B11" s="101"/>
      <c r="C11" s="101"/>
      <c r="D11" s="5" t="s">
        <v>11</v>
      </c>
      <c r="E11" s="102" t="s">
        <v>16</v>
      </c>
      <c r="F11" s="103"/>
      <c r="G11" s="139"/>
      <c r="H11" s="140"/>
      <c r="I11" s="52"/>
      <c r="J11" s="6">
        <f>(G11*I11)</f>
        <v>0</v>
      </c>
      <c r="K11" s="17"/>
      <c r="L11" s="17"/>
      <c r="M11" s="17"/>
    </row>
    <row r="12" spans="1:13" ht="13.5" customHeight="1">
      <c r="A12" s="101"/>
      <c r="B12" s="101"/>
      <c r="C12" s="101"/>
      <c r="D12" s="2" t="s">
        <v>12</v>
      </c>
      <c r="E12" s="102" t="s">
        <v>16</v>
      </c>
      <c r="F12" s="103"/>
      <c r="G12" s="139"/>
      <c r="H12" s="140"/>
      <c r="I12" s="52"/>
      <c r="J12" s="6">
        <f>G12*I12</f>
        <v>0</v>
      </c>
      <c r="K12" s="17"/>
      <c r="L12" s="17"/>
      <c r="M12" s="17"/>
    </row>
    <row r="13" spans="1:13" ht="13.5" customHeight="1">
      <c r="A13" s="152"/>
      <c r="B13" s="152"/>
      <c r="C13" s="152"/>
      <c r="D13" s="74" t="s">
        <v>23</v>
      </c>
      <c r="E13" s="118" t="s">
        <v>16</v>
      </c>
      <c r="F13" s="119"/>
      <c r="G13" s="139"/>
      <c r="H13" s="140"/>
      <c r="I13" s="52"/>
      <c r="J13" s="6">
        <f>G13*I13</f>
        <v>0</v>
      </c>
      <c r="K13" s="17"/>
      <c r="L13" s="17"/>
      <c r="M13" s="17"/>
    </row>
    <row r="14" spans="1:13" ht="13.5" customHeight="1">
      <c r="A14" s="154"/>
      <c r="B14" s="116"/>
      <c r="C14" s="117"/>
      <c r="D14" s="2" t="s">
        <v>13</v>
      </c>
      <c r="E14" s="102" t="s">
        <v>17</v>
      </c>
      <c r="F14" s="103"/>
      <c r="G14" s="139"/>
      <c r="H14" s="140"/>
      <c r="I14" s="52"/>
      <c r="J14" s="6">
        <f>G14*I14</f>
        <v>0</v>
      </c>
      <c r="K14" s="17"/>
      <c r="L14" s="17"/>
      <c r="M14" s="17"/>
    </row>
    <row r="15" spans="1:13" ht="13.5" customHeight="1">
      <c r="A15" s="101"/>
      <c r="B15" s="101"/>
      <c r="C15" s="101"/>
      <c r="D15" s="2" t="s">
        <v>13</v>
      </c>
      <c r="E15" s="102" t="s">
        <v>17</v>
      </c>
      <c r="F15" s="103"/>
      <c r="G15" s="139"/>
      <c r="H15" s="140"/>
      <c r="I15" s="52"/>
      <c r="J15" s="6">
        <f>G15*I15</f>
        <v>0</v>
      </c>
      <c r="K15" s="17">
        <f>IF(D19=Sheet2!I30,Sheet2!I31,0)</f>
        <v>0</v>
      </c>
      <c r="L15" s="17"/>
      <c r="M15" s="17"/>
    </row>
    <row r="16" spans="1:13" ht="13.5" customHeight="1">
      <c r="A16" s="101"/>
      <c r="B16" s="101"/>
      <c r="C16" s="101"/>
      <c r="D16" s="2" t="s">
        <v>14</v>
      </c>
      <c r="E16" s="102" t="s">
        <v>17</v>
      </c>
      <c r="F16" s="103"/>
      <c r="G16" s="139"/>
      <c r="H16" s="140"/>
      <c r="I16" s="52"/>
      <c r="J16" s="6">
        <f>G16*I16</f>
        <v>0</v>
      </c>
      <c r="K16" s="17"/>
      <c r="L16" s="19"/>
      <c r="M16" s="19"/>
    </row>
    <row r="17" spans="1:13" ht="13.5" customHeight="1" thickBot="1">
      <c r="A17" s="101"/>
      <c r="B17" s="101"/>
      <c r="C17" s="101"/>
      <c r="D17" s="102" t="s">
        <v>15</v>
      </c>
      <c r="E17" s="175"/>
      <c r="F17" s="175"/>
      <c r="G17" s="175"/>
      <c r="H17" s="175"/>
      <c r="I17" s="175"/>
      <c r="J17" s="44">
        <f>IF(Sheet2!L2=TRUE,SUM(Sheet1!J21:J31),0)</f>
        <v>0</v>
      </c>
      <c r="K17" s="18"/>
      <c r="L17" s="21"/>
      <c r="M17" s="21"/>
    </row>
    <row r="18" spans="1:13" ht="12.75" customHeight="1">
      <c r="A18" s="27" t="s">
        <v>62</v>
      </c>
      <c r="B18" s="29" t="s">
        <v>63</v>
      </c>
      <c r="C18" s="37" t="s">
        <v>66</v>
      </c>
      <c r="D18" s="36" t="s">
        <v>64</v>
      </c>
      <c r="E18" s="173" t="s">
        <v>65</v>
      </c>
      <c r="F18" s="174"/>
      <c r="G18" s="123" t="s">
        <v>67</v>
      </c>
      <c r="H18" s="153"/>
      <c r="I18" s="124"/>
      <c r="J18" s="26"/>
      <c r="K18" s="4"/>
      <c r="L18" s="157">
        <f>IF(E19&gt;0,PRODUCT(E19*G19),"")</f>
      </c>
      <c r="M18" s="155">
        <f>IF(A19&gt;0,PRODUCT(L18*Sheet2!I9),"")</f>
      </c>
    </row>
    <row r="19" spans="1:13" ht="12.75" customHeight="1" thickBot="1">
      <c r="A19" s="43">
        <f>SUM(J11:J17,0)</f>
        <v>0</v>
      </c>
      <c r="B19" s="42"/>
      <c r="C19" s="43">
        <f>ROUNDUP(Sheet2!D24,0)</f>
        <v>0</v>
      </c>
      <c r="D19" s="62">
        <f>IF(Sheet2!L2=TRUE,MAX(Sheet1!I11:I31),IF(Sheet2!L2=FALSE,MAX(I11:I16),0))</f>
        <v>0</v>
      </c>
      <c r="E19" s="144">
        <f>ROUNDUP(Sheet2!F24,0)</f>
        <v>0</v>
      </c>
      <c r="F19" s="146"/>
      <c r="G19" s="144">
        <f>IF(D19=1,"5",IF(D19=2,"10",IF(D19=3,"15",IF(D19=4,"19",IF(D19=5,"23",IF(D19=6,"27",IF(D19=7,"31","")))))))</f>
      </c>
      <c r="H19" s="145"/>
      <c r="I19" s="146"/>
      <c r="J19" s="33"/>
      <c r="K19" s="49"/>
      <c r="L19" s="158"/>
      <c r="M19" s="156"/>
    </row>
    <row r="20" spans="1:13" ht="13.5" customHeight="1">
      <c r="A20" s="34" t="s">
        <v>22</v>
      </c>
      <c r="B20" s="35"/>
      <c r="C20" s="14"/>
      <c r="D20" s="12"/>
      <c r="E20" s="12"/>
      <c r="F20" s="12"/>
      <c r="G20" s="172"/>
      <c r="H20" s="172"/>
      <c r="I20" s="172"/>
      <c r="J20" s="172"/>
      <c r="K20" s="172"/>
      <c r="L20" s="172"/>
      <c r="M20" s="177"/>
    </row>
    <row r="21" spans="1:20" ht="13.5" customHeight="1">
      <c r="A21" s="101"/>
      <c r="B21" s="101"/>
      <c r="C21" s="101"/>
      <c r="D21" s="2" t="s">
        <v>11</v>
      </c>
      <c r="E21" s="102" t="s">
        <v>16</v>
      </c>
      <c r="F21" s="103"/>
      <c r="G21" s="139"/>
      <c r="H21" s="140"/>
      <c r="I21" s="52"/>
      <c r="J21" s="6">
        <f aca="true" t="shared" si="0" ref="J21:J31">G21*I21</f>
        <v>0</v>
      </c>
      <c r="K21" s="17"/>
      <c r="L21" s="17"/>
      <c r="M21" s="17"/>
      <c r="O21" s="30"/>
      <c r="P21" s="30"/>
      <c r="Q21" s="12"/>
      <c r="R21" s="12"/>
      <c r="S21" s="12"/>
      <c r="T21" s="12"/>
    </row>
    <row r="22" spans="1:20" ht="13.5" customHeight="1">
      <c r="A22" s="101"/>
      <c r="B22" s="101"/>
      <c r="C22" s="101"/>
      <c r="D22" s="2" t="s">
        <v>23</v>
      </c>
      <c r="E22" s="102" t="s">
        <v>16</v>
      </c>
      <c r="F22" s="103"/>
      <c r="G22" s="139"/>
      <c r="H22" s="140"/>
      <c r="I22" s="52"/>
      <c r="J22" s="6">
        <f t="shared" si="0"/>
        <v>0</v>
      </c>
      <c r="K22" s="17"/>
      <c r="L22" s="17"/>
      <c r="M22" s="17"/>
      <c r="O22" s="70"/>
      <c r="P22" s="70"/>
      <c r="Q22" s="70"/>
      <c r="R22" s="4"/>
      <c r="S22" s="4"/>
      <c r="T22" s="4"/>
    </row>
    <row r="23" spans="1:20" ht="13.5" customHeight="1">
      <c r="A23" s="101"/>
      <c r="B23" s="101"/>
      <c r="C23" s="101"/>
      <c r="D23" s="2" t="s">
        <v>23</v>
      </c>
      <c r="E23" s="102" t="s">
        <v>31</v>
      </c>
      <c r="F23" s="103"/>
      <c r="G23" s="139"/>
      <c r="H23" s="140"/>
      <c r="I23" s="52"/>
      <c r="J23" s="6">
        <f t="shared" si="0"/>
        <v>0</v>
      </c>
      <c r="K23" s="17"/>
      <c r="L23" s="17"/>
      <c r="M23" s="17"/>
      <c r="O23" s="70"/>
      <c r="P23" s="70"/>
      <c r="Q23" s="70"/>
      <c r="R23" s="4"/>
      <c r="S23" s="4"/>
      <c r="T23" s="4"/>
    </row>
    <row r="24" spans="1:20" ht="13.5" customHeight="1">
      <c r="A24" s="101"/>
      <c r="B24" s="101"/>
      <c r="C24" s="101"/>
      <c r="D24" s="2" t="s">
        <v>30</v>
      </c>
      <c r="E24" s="102" t="s">
        <v>31</v>
      </c>
      <c r="F24" s="103"/>
      <c r="G24" s="139"/>
      <c r="H24" s="140"/>
      <c r="I24" s="52"/>
      <c r="J24" s="6">
        <f t="shared" si="0"/>
        <v>0</v>
      </c>
      <c r="K24" s="17"/>
      <c r="L24" s="17"/>
      <c r="M24" s="17"/>
      <c r="O24" s="70"/>
      <c r="P24" s="70"/>
      <c r="Q24" s="70"/>
      <c r="R24" s="4"/>
      <c r="S24" s="4"/>
      <c r="T24" s="4"/>
    </row>
    <row r="25" spans="1:20" ht="13.5" customHeight="1">
      <c r="A25" s="101"/>
      <c r="B25" s="101"/>
      <c r="C25" s="101"/>
      <c r="D25" s="2" t="s">
        <v>24</v>
      </c>
      <c r="E25" s="102" t="s">
        <v>17</v>
      </c>
      <c r="F25" s="103"/>
      <c r="G25" s="139"/>
      <c r="H25" s="140"/>
      <c r="I25" s="52"/>
      <c r="J25" s="6">
        <f t="shared" si="0"/>
        <v>0</v>
      </c>
      <c r="K25" s="17"/>
      <c r="L25" s="17"/>
      <c r="M25" s="17"/>
      <c r="O25" s="70"/>
      <c r="P25" s="70"/>
      <c r="Q25" s="70"/>
      <c r="R25" s="4"/>
      <c r="S25" s="4"/>
      <c r="T25" s="4"/>
    </row>
    <row r="26" spans="1:20" ht="13.5" customHeight="1">
      <c r="A26" s="101"/>
      <c r="B26" s="101"/>
      <c r="C26" s="101"/>
      <c r="D26" s="55" t="s">
        <v>27</v>
      </c>
      <c r="E26" s="102" t="s">
        <v>31</v>
      </c>
      <c r="F26" s="103"/>
      <c r="G26" s="139"/>
      <c r="H26" s="140"/>
      <c r="I26" s="52"/>
      <c r="J26" s="6">
        <f t="shared" si="0"/>
        <v>0</v>
      </c>
      <c r="K26" s="17"/>
      <c r="L26" s="19"/>
      <c r="M26" s="19"/>
      <c r="O26" s="70"/>
      <c r="P26" s="70"/>
      <c r="Q26" s="70"/>
      <c r="R26" s="4"/>
      <c r="S26" s="4"/>
      <c r="T26" s="4"/>
    </row>
    <row r="27" spans="1:20" ht="13.5" customHeight="1">
      <c r="A27" s="101"/>
      <c r="B27" s="101"/>
      <c r="C27" s="101"/>
      <c r="D27" s="2" t="s">
        <v>26</v>
      </c>
      <c r="E27" s="102" t="s">
        <v>31</v>
      </c>
      <c r="F27" s="103"/>
      <c r="G27" s="139"/>
      <c r="H27" s="140"/>
      <c r="I27" s="52"/>
      <c r="J27" s="6">
        <f t="shared" si="0"/>
        <v>0</v>
      </c>
      <c r="K27" s="17"/>
      <c r="L27" s="17"/>
      <c r="M27" s="17"/>
      <c r="O27" s="70"/>
      <c r="P27" s="70"/>
      <c r="Q27" s="70"/>
      <c r="R27" s="4"/>
      <c r="S27" s="4"/>
      <c r="T27" s="4"/>
    </row>
    <row r="28" spans="1:20" ht="13.5" customHeight="1">
      <c r="A28" s="101"/>
      <c r="B28" s="101"/>
      <c r="C28" s="101"/>
      <c r="D28" s="2" t="s">
        <v>26</v>
      </c>
      <c r="E28" s="102" t="s">
        <v>31</v>
      </c>
      <c r="F28" s="103"/>
      <c r="G28" s="100"/>
      <c r="H28" s="100"/>
      <c r="I28" s="66"/>
      <c r="J28" s="6">
        <f t="shared" si="0"/>
        <v>0</v>
      </c>
      <c r="K28" s="17"/>
      <c r="L28" s="17"/>
      <c r="M28" s="17"/>
      <c r="O28" s="69"/>
      <c r="P28" s="69"/>
      <c r="Q28" s="69"/>
      <c r="R28" s="4"/>
      <c r="S28" s="67"/>
      <c r="T28" s="67"/>
    </row>
    <row r="29" spans="1:20" ht="13.5" customHeight="1">
      <c r="A29" s="101"/>
      <c r="B29" s="101"/>
      <c r="C29" s="101"/>
      <c r="D29" s="2" t="s">
        <v>28</v>
      </c>
      <c r="E29" s="102" t="s">
        <v>31</v>
      </c>
      <c r="F29" s="103"/>
      <c r="G29" s="100"/>
      <c r="H29" s="100"/>
      <c r="I29" s="66"/>
      <c r="J29" s="6">
        <f t="shared" si="0"/>
        <v>0</v>
      </c>
      <c r="K29" s="17"/>
      <c r="L29" s="17"/>
      <c r="M29" s="17"/>
      <c r="O29" s="69"/>
      <c r="P29" s="69"/>
      <c r="Q29" s="69"/>
      <c r="R29" s="4"/>
      <c r="S29" s="67"/>
      <c r="T29" s="67"/>
    </row>
    <row r="30" spans="1:20" ht="13.5" customHeight="1">
      <c r="A30" s="101"/>
      <c r="B30" s="101"/>
      <c r="C30" s="101"/>
      <c r="D30" s="2" t="s">
        <v>29</v>
      </c>
      <c r="E30" s="102" t="s">
        <v>32</v>
      </c>
      <c r="F30" s="103"/>
      <c r="G30" s="100"/>
      <c r="H30" s="100"/>
      <c r="I30" s="66"/>
      <c r="J30" s="6">
        <f t="shared" si="0"/>
        <v>0</v>
      </c>
      <c r="K30" s="17"/>
      <c r="L30" s="17"/>
      <c r="M30" s="17"/>
      <c r="O30" s="69"/>
      <c r="P30" s="69"/>
      <c r="Q30" s="69"/>
      <c r="R30" s="4"/>
      <c r="S30" s="67"/>
      <c r="T30" s="67"/>
    </row>
    <row r="31" spans="1:20" ht="13.5" customHeight="1" thickBot="1">
      <c r="A31" s="101"/>
      <c r="B31" s="154"/>
      <c r="C31" s="154"/>
      <c r="D31" s="54" t="s">
        <v>25</v>
      </c>
      <c r="E31" s="104" t="s">
        <v>31</v>
      </c>
      <c r="F31" s="105"/>
      <c r="G31" s="100"/>
      <c r="H31" s="100"/>
      <c r="I31" s="52"/>
      <c r="J31" s="6">
        <f t="shared" si="0"/>
        <v>0</v>
      </c>
      <c r="K31" s="17"/>
      <c r="L31" s="19"/>
      <c r="M31" s="19"/>
      <c r="O31" s="69"/>
      <c r="P31" s="69"/>
      <c r="Q31" s="69"/>
      <c r="R31" s="4"/>
      <c r="S31" s="67"/>
      <c r="T31" s="67"/>
    </row>
    <row r="32" spans="1:20" ht="12.75" customHeight="1">
      <c r="A32" s="27" t="s">
        <v>62</v>
      </c>
      <c r="B32" s="27" t="s">
        <v>63</v>
      </c>
      <c r="C32" s="38" t="s">
        <v>66</v>
      </c>
      <c r="D32" s="32" t="s">
        <v>64</v>
      </c>
      <c r="E32" s="123" t="s">
        <v>65</v>
      </c>
      <c r="F32" s="124"/>
      <c r="G32" s="123" t="s">
        <v>67</v>
      </c>
      <c r="H32" s="153"/>
      <c r="I32" s="124"/>
      <c r="J32" s="12"/>
      <c r="K32" s="12"/>
      <c r="L32" s="157">
        <f>IF(E33&gt;0,PRODUCT(E33*G33),"")</f>
      </c>
      <c r="M32" s="155">
        <f>IF(A33&gt;0,PRODUCT(L32*Sheet2!I15),"")</f>
      </c>
      <c r="O32" s="70"/>
      <c r="P32" s="70"/>
      <c r="Q32" s="70"/>
      <c r="R32" s="68"/>
      <c r="S32" s="68"/>
      <c r="T32" s="68"/>
    </row>
    <row r="33" spans="1:20" ht="13.5" thickBot="1">
      <c r="A33" s="10">
        <f>IF(Sheet2!L2=FALSE,SUM(J21:J31),0)</f>
        <v>0</v>
      </c>
      <c r="B33" s="28"/>
      <c r="C33" s="43">
        <f>ROUNDUP(Sheet2!D25,0)</f>
        <v>0</v>
      </c>
      <c r="D33" s="62">
        <f>IF(A33&gt;0,MAX(I21:I31),"")</f>
      </c>
      <c r="E33" s="159">
        <f>ROUNDUP(Sheet2!F25,0)</f>
        <v>0</v>
      </c>
      <c r="F33" s="161"/>
      <c r="G33" s="144">
        <f>IF(D33=1,"5",IF(D33=2,"10",IF(D33=3,"15",IF(D33=4,"19",IF(D33=5,"23",IF(D33=6,"27",IF(D33=7,"31","")))))))</f>
      </c>
      <c r="H33" s="145"/>
      <c r="I33" s="146"/>
      <c r="J33" s="14"/>
      <c r="K33" s="50"/>
      <c r="L33" s="158"/>
      <c r="M33" s="156"/>
      <c r="O33" s="12"/>
      <c r="P33" s="12"/>
      <c r="Q33" s="12"/>
      <c r="R33" s="12"/>
      <c r="S33" s="12"/>
      <c r="T33" s="12"/>
    </row>
    <row r="34" spans="1:13" ht="13.5" customHeight="1">
      <c r="A34" s="15" t="s">
        <v>18</v>
      </c>
      <c r="B34" s="8"/>
      <c r="C34" s="7"/>
      <c r="D34" s="12"/>
      <c r="E34" s="116"/>
      <c r="F34" s="117"/>
      <c r="G34" s="159"/>
      <c r="H34" s="160"/>
      <c r="I34" s="160"/>
      <c r="J34" s="160"/>
      <c r="K34" s="160"/>
      <c r="L34" s="160"/>
      <c r="M34" s="161"/>
    </row>
    <row r="35" spans="1:13" ht="13.5" customHeight="1">
      <c r="A35" s="154"/>
      <c r="B35" s="116"/>
      <c r="C35" s="117"/>
      <c r="D35" s="2" t="s">
        <v>19</v>
      </c>
      <c r="E35" s="102" t="s">
        <v>16</v>
      </c>
      <c r="F35" s="103"/>
      <c r="G35" s="139"/>
      <c r="H35" s="140"/>
      <c r="I35" s="52"/>
      <c r="J35" s="6">
        <f aca="true" t="shared" si="1" ref="J35:J41">G35*I35</f>
        <v>0</v>
      </c>
      <c r="K35" s="17"/>
      <c r="L35" s="17"/>
      <c r="M35" s="17"/>
    </row>
    <row r="36" spans="1:13" ht="13.5" customHeight="1">
      <c r="A36" s="154"/>
      <c r="B36" s="116"/>
      <c r="C36" s="117"/>
      <c r="D36" s="2" t="s">
        <v>12</v>
      </c>
      <c r="E36" s="102" t="s">
        <v>16</v>
      </c>
      <c r="F36" s="103"/>
      <c r="G36" s="139"/>
      <c r="H36" s="140"/>
      <c r="I36" s="52"/>
      <c r="J36" s="6">
        <f t="shared" si="1"/>
        <v>0</v>
      </c>
      <c r="K36" s="17"/>
      <c r="L36" s="17"/>
      <c r="M36" s="17"/>
    </row>
    <row r="37" spans="1:13" ht="13.5" customHeight="1">
      <c r="A37" s="154"/>
      <c r="B37" s="116"/>
      <c r="C37" s="117"/>
      <c r="D37" s="2" t="s">
        <v>12</v>
      </c>
      <c r="E37" s="102" t="s">
        <v>20</v>
      </c>
      <c r="F37" s="103"/>
      <c r="G37" s="139"/>
      <c r="H37" s="140"/>
      <c r="I37" s="52"/>
      <c r="J37" s="6">
        <f t="shared" si="1"/>
        <v>0</v>
      </c>
      <c r="K37" s="17"/>
      <c r="L37" s="17"/>
      <c r="M37" s="17"/>
    </row>
    <row r="38" spans="1:13" ht="13.5" customHeight="1">
      <c r="A38" s="154"/>
      <c r="B38" s="116"/>
      <c r="C38" s="117"/>
      <c r="D38" s="2" t="s">
        <v>12</v>
      </c>
      <c r="E38" s="102" t="s">
        <v>20</v>
      </c>
      <c r="F38" s="103"/>
      <c r="G38" s="139"/>
      <c r="H38" s="140"/>
      <c r="I38" s="52"/>
      <c r="J38" s="6">
        <f t="shared" si="1"/>
        <v>0</v>
      </c>
      <c r="K38" s="17"/>
      <c r="L38" s="17"/>
      <c r="M38" s="17"/>
    </row>
    <row r="39" spans="1:13" ht="13.5" customHeight="1">
      <c r="A39" s="154"/>
      <c r="B39" s="116"/>
      <c r="C39" s="117"/>
      <c r="D39" s="2" t="s">
        <v>12</v>
      </c>
      <c r="E39" s="102" t="s">
        <v>20</v>
      </c>
      <c r="F39" s="103"/>
      <c r="G39" s="139"/>
      <c r="H39" s="140"/>
      <c r="I39" s="52"/>
      <c r="J39" s="6">
        <f t="shared" si="1"/>
        <v>0</v>
      </c>
      <c r="K39" s="17"/>
      <c r="L39" s="17"/>
      <c r="M39" s="17"/>
    </row>
    <row r="40" spans="1:13" ht="13.5" customHeight="1">
      <c r="A40" s="101"/>
      <c r="B40" s="101"/>
      <c r="C40" s="101"/>
      <c r="D40" s="2" t="s">
        <v>12</v>
      </c>
      <c r="E40" s="102" t="s">
        <v>20</v>
      </c>
      <c r="F40" s="103"/>
      <c r="G40" s="139"/>
      <c r="H40" s="140"/>
      <c r="I40" s="52"/>
      <c r="J40" s="6">
        <f t="shared" si="1"/>
        <v>0</v>
      </c>
      <c r="K40" s="17"/>
      <c r="L40" s="17"/>
      <c r="M40" s="17"/>
    </row>
    <row r="41" spans="1:13" ht="13.5" customHeight="1" thickBot="1">
      <c r="A41" s="154"/>
      <c r="B41" s="116"/>
      <c r="C41" s="117"/>
      <c r="D41" s="53" t="s">
        <v>12</v>
      </c>
      <c r="E41" s="104" t="s">
        <v>21</v>
      </c>
      <c r="F41" s="105"/>
      <c r="G41" s="139"/>
      <c r="H41" s="140"/>
      <c r="I41" s="52"/>
      <c r="J41" s="6">
        <f t="shared" si="1"/>
        <v>0</v>
      </c>
      <c r="K41" s="17"/>
      <c r="L41" s="17"/>
      <c r="M41" s="17"/>
    </row>
    <row r="42" spans="1:13" ht="13.5" customHeight="1">
      <c r="A42" s="27" t="s">
        <v>62</v>
      </c>
      <c r="B42" s="27" t="s">
        <v>63</v>
      </c>
      <c r="C42" s="38" t="s">
        <v>66</v>
      </c>
      <c r="D42" s="32" t="s">
        <v>64</v>
      </c>
      <c r="E42" s="123" t="s">
        <v>65</v>
      </c>
      <c r="F42" s="124"/>
      <c r="G42" s="123" t="s">
        <v>67</v>
      </c>
      <c r="H42" s="153"/>
      <c r="I42" s="124"/>
      <c r="J42" s="12"/>
      <c r="K42" s="12"/>
      <c r="L42" s="157">
        <f>IF(A43&gt;0,PRODUCT(E43*G43),"")</f>
      </c>
      <c r="M42" s="155">
        <f>IF(A43&gt;0,PRODUCT(L42*Sheet2!I10),"")</f>
      </c>
    </row>
    <row r="43" spans="1:13" ht="13.5" customHeight="1" thickBot="1">
      <c r="A43" s="10">
        <f>SUM(J35:J41,0)</f>
        <v>0</v>
      </c>
      <c r="B43" s="28"/>
      <c r="C43" s="43">
        <f>ROUNDUP(Sheet2!D26,0)</f>
        <v>0</v>
      </c>
      <c r="D43" s="62">
        <f>MAX(I35:I41)</f>
        <v>0</v>
      </c>
      <c r="E43" s="159">
        <f>ROUNDUP(Sheet2!F26,0)</f>
        <v>0</v>
      </c>
      <c r="F43" s="161"/>
      <c r="G43" s="144">
        <f>IF(D43=1,"5",IF(D43=2,"10",IF(D43=3,"15",IF(D43=4,"19",IF(D43=5,"23",IF(D43=6,"27",IF(D43=7,"31","")))))))</f>
      </c>
      <c r="H43" s="145"/>
      <c r="I43" s="146"/>
      <c r="J43" s="14"/>
      <c r="K43" s="50"/>
      <c r="L43" s="158"/>
      <c r="M43" s="156"/>
    </row>
    <row r="44" spans="1:13" ht="13.5" customHeight="1">
      <c r="A44" s="13" t="s">
        <v>33</v>
      </c>
      <c r="B44" s="30"/>
      <c r="C44" s="12"/>
      <c r="D44" s="12"/>
      <c r="E44" s="172"/>
      <c r="F44" s="172"/>
      <c r="G44" s="172"/>
      <c r="H44" s="172"/>
      <c r="I44" s="172"/>
      <c r="J44" s="172"/>
      <c r="K44" s="172"/>
      <c r="L44" s="172"/>
      <c r="M44" s="177"/>
    </row>
    <row r="45" spans="1:13" ht="13.5" customHeight="1">
      <c r="A45" s="154"/>
      <c r="B45" s="116"/>
      <c r="C45" s="116"/>
      <c r="D45" s="116"/>
      <c r="E45" s="116"/>
      <c r="F45" s="116"/>
      <c r="G45" s="116"/>
      <c r="H45" s="116"/>
      <c r="I45" s="17"/>
      <c r="J45" s="17"/>
      <c r="K45" s="17"/>
      <c r="L45" s="17"/>
      <c r="M45" s="17"/>
    </row>
    <row r="46" spans="1:13" ht="13.5" customHeight="1">
      <c r="A46" s="163"/>
      <c r="B46" s="164"/>
      <c r="C46" s="164"/>
      <c r="D46" s="164"/>
      <c r="E46" s="164"/>
      <c r="F46" s="164"/>
      <c r="G46" s="164"/>
      <c r="H46" s="165"/>
      <c r="I46" s="17"/>
      <c r="J46" s="17"/>
      <c r="K46" s="17"/>
      <c r="L46" s="17"/>
      <c r="M46" s="17"/>
    </row>
    <row r="47" spans="1:13" ht="13.5" customHeight="1" thickBot="1">
      <c r="A47" s="163"/>
      <c r="B47" s="164"/>
      <c r="C47" s="164"/>
      <c r="D47" s="164"/>
      <c r="E47" s="164"/>
      <c r="F47" s="164"/>
      <c r="G47" s="164"/>
      <c r="H47" s="164"/>
      <c r="I47" s="17"/>
      <c r="J47" s="17"/>
      <c r="K47" s="17"/>
      <c r="L47" s="19"/>
      <c r="M47" s="19"/>
    </row>
    <row r="48" spans="1:13" ht="15" customHeight="1" thickBot="1">
      <c r="A48" s="16" t="s">
        <v>68</v>
      </c>
      <c r="B48" s="31"/>
      <c r="C48" s="169"/>
      <c r="D48" s="169"/>
      <c r="E48" s="169"/>
      <c r="F48" s="169"/>
      <c r="G48" s="169"/>
      <c r="H48" s="170"/>
      <c r="I48" s="98"/>
      <c r="J48" s="47"/>
      <c r="K48" s="94"/>
      <c r="L48" s="20">
        <f>K48</f>
        <v>0</v>
      </c>
      <c r="M48" s="78">
        <f>IF(K48&gt;=1,PRODUCT(L48*Sheet2!I11),"")</f>
      </c>
    </row>
    <row r="49" spans="1:13" ht="13.5" customHeight="1" thickBot="1">
      <c r="A49" s="166" t="s">
        <v>85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8"/>
    </row>
    <row r="50" spans="1:13" ht="13.5" customHeight="1" thickBot="1">
      <c r="A50" s="178" t="s">
        <v>35</v>
      </c>
      <c r="B50" s="179"/>
      <c r="C50" s="179"/>
      <c r="D50" s="179"/>
      <c r="E50" s="179"/>
      <c r="F50" s="180"/>
      <c r="G50" s="114"/>
      <c r="H50" s="113"/>
      <c r="I50" s="52"/>
      <c r="J50" s="17"/>
      <c r="K50" s="83">
        <f>IF(I50=1,"5",IF(I50=2,"10",IF(I50=3,"15",IF(I50=4,"19",IF(I50=5,"23",IF(I50=6,"27",IF(I50=7,"31","")))))))</f>
      </c>
      <c r="L50" s="20">
        <f>IF(G50&gt;0,ROUNDUP(G50*K50/15,0),"")</f>
      </c>
      <c r="M50" s="51">
        <f>IF(G50&gt;0,PRODUCT(L50*Sheet2!I3),"")</f>
      </c>
    </row>
    <row r="51" spans="1:14" ht="13.5" customHeight="1" thickBot="1">
      <c r="A51" s="154"/>
      <c r="B51" s="116"/>
      <c r="C51" s="116"/>
      <c r="D51" s="116"/>
      <c r="E51" s="116"/>
      <c r="F51" s="56" t="s">
        <v>82</v>
      </c>
      <c r="G51" s="125"/>
      <c r="H51" s="126"/>
      <c r="I51" s="61"/>
      <c r="J51" s="81"/>
      <c r="K51" s="97"/>
      <c r="L51" s="20">
        <f>IF(G51&gt;0,PRODUCT(G51*K51,),"")</f>
      </c>
      <c r="M51" s="51">
        <f>IF(G51&gt;0,PRODUCT(L51*Sheet2!I4),"")</f>
      </c>
      <c r="N51" s="106"/>
    </row>
    <row r="52" spans="1:14" ht="13.5" customHeight="1" thickBot="1">
      <c r="A52" s="178" t="s">
        <v>36</v>
      </c>
      <c r="B52" s="179"/>
      <c r="C52" s="179"/>
      <c r="D52" s="179"/>
      <c r="E52" s="179"/>
      <c r="F52" s="57"/>
      <c r="G52" s="114"/>
      <c r="H52" s="113"/>
      <c r="I52" s="52"/>
      <c r="J52" s="17"/>
      <c r="K52" s="83">
        <f>IF(I52=1,"5",IF(I52=2,"10",IF(I52=3,"15",IF(I52=4,"19",IF(I52=5,"23",IF(I52=6,"27",IF(I52=7,"31","")))))))</f>
      </c>
      <c r="L52" s="20">
        <f>IF(G52&gt;0,ROUNDUP(G52*K52/15,0),"")</f>
      </c>
      <c r="M52" s="51">
        <f>IF(G52&gt;0,PRODUCT(L52*Sheet2!I14),"")</f>
      </c>
      <c r="N52" s="106"/>
    </row>
    <row r="53" spans="1:13" ht="13.5" customHeight="1" thickBot="1">
      <c r="A53" s="154"/>
      <c r="B53" s="116"/>
      <c r="C53" s="116"/>
      <c r="D53" s="116"/>
      <c r="E53" s="116"/>
      <c r="F53" s="56" t="s">
        <v>82</v>
      </c>
      <c r="G53" s="125"/>
      <c r="H53" s="126"/>
      <c r="I53" s="52"/>
      <c r="J53" s="17"/>
      <c r="K53" s="95"/>
      <c r="L53" s="45">
        <f>IF(Sheet2!H6=TRUE,Sheet1!G53*Sheet1!K53,IF(Sheet2!H7=TRUE,Sheet1!G53*Sheet1!K53,IF(Sheet2!H8=TRUE,Sheet1!G53*Sheet1!K53,0)))</f>
        <v>0</v>
      </c>
      <c r="M53" s="51">
        <f>IF(Sheet2!H6=TRUE,Sheet1!L53*Sheet2!I6,IF(Sheet2!H7=TRUE,Sheet1!L53*Sheet2!I7,IF(Sheet2!H8=TRUE,Sheet1!L53*Sheet2!I8,0)))</f>
        <v>0</v>
      </c>
    </row>
    <row r="54" spans="1:13" ht="13.5" customHeight="1" thickBot="1">
      <c r="A54" s="110" t="s">
        <v>37</v>
      </c>
      <c r="B54" s="111"/>
      <c r="C54" s="111"/>
      <c r="D54" s="111"/>
      <c r="E54" s="111"/>
      <c r="F54" s="56" t="s">
        <v>82</v>
      </c>
      <c r="G54" s="115"/>
      <c r="H54" s="133"/>
      <c r="I54" s="61"/>
      <c r="J54" s="73"/>
      <c r="K54" s="82">
        <f>IF(I54=1,5,IF(I54=2,10,IF(I54=3,15,IF(I54=4,19,IF(I54=5,23,IF(I54=6,27,IF(I54=7,31,"")))))))</f>
      </c>
      <c r="L54" s="20">
        <f>IF(G54&gt;0,PRODUCT(G54*K54),"")</f>
      </c>
      <c r="M54" s="51">
        <f>IF(G54&gt;0,PRODUCT(L54*Sheet2!I16),"")</f>
      </c>
    </row>
    <row r="55" spans="1:13" ht="13.5" customHeight="1" thickBot="1">
      <c r="A55" s="110" t="s">
        <v>72</v>
      </c>
      <c r="B55" s="111"/>
      <c r="C55" s="111"/>
      <c r="D55" s="111"/>
      <c r="E55" s="111"/>
      <c r="F55" s="56" t="s">
        <v>82</v>
      </c>
      <c r="G55" s="112"/>
      <c r="H55" s="113"/>
      <c r="I55" s="52"/>
      <c r="J55" s="17"/>
      <c r="K55" s="99"/>
      <c r="L55" s="20">
        <f>IF(G55&gt;0,PRODUCT(G55*K55),"")</f>
      </c>
      <c r="M55" s="51">
        <f>IF(G55&gt;0,PRODUCT(L55*Sheet2!I12),"")</f>
      </c>
    </row>
    <row r="56" spans="1:13" ht="13.5" customHeight="1" thickBot="1">
      <c r="A56" s="154"/>
      <c r="B56" s="116"/>
      <c r="C56" s="116"/>
      <c r="D56" s="116"/>
      <c r="E56" s="116"/>
      <c r="F56" s="56" t="s">
        <v>82</v>
      </c>
      <c r="G56" s="115"/>
      <c r="H56" s="113"/>
      <c r="I56" s="80" t="s">
        <v>95</v>
      </c>
      <c r="J56" s="17"/>
      <c r="K56" s="99"/>
      <c r="L56" s="20">
        <f>IF(G56&gt;0,PRODUCT(G56*K56),"")</f>
      </c>
      <c r="M56" s="51">
        <f>IF(G56&gt;0,PRODUCT(L56*Sheet2!I13),"")</f>
      </c>
    </row>
    <row r="57" spans="1:13" ht="13.5" customHeight="1" thickBot="1">
      <c r="A57" s="110" t="s">
        <v>71</v>
      </c>
      <c r="B57" s="111"/>
      <c r="C57" s="112"/>
      <c r="D57" s="112"/>
      <c r="E57" s="112"/>
      <c r="F57" s="113"/>
      <c r="G57" s="114"/>
      <c r="H57" s="113"/>
      <c r="I57" s="17"/>
      <c r="J57" s="17"/>
      <c r="K57" s="96"/>
      <c r="L57" s="71">
        <f>IF(G57&gt;0,ROUNDUP(G57*K57/15,0),"")</f>
      </c>
      <c r="M57" s="72">
        <f>IF(G57&gt;0,PRODUCT(L57*Sheet2!I15),"")</f>
      </c>
    </row>
    <row r="58" spans="1:13" ht="13.5" customHeight="1">
      <c r="A58" s="154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93" t="s">
        <v>69</v>
      </c>
      <c r="M58" s="72">
        <f>SUM(M18:M57)</f>
        <v>0</v>
      </c>
    </row>
    <row r="59" spans="1:13" ht="12" customHeight="1">
      <c r="A59" s="127" t="s">
        <v>34</v>
      </c>
      <c r="B59" s="128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30"/>
    </row>
    <row r="60" spans="1:13" ht="10.5" customHeight="1">
      <c r="A60" s="171"/>
      <c r="B60" s="172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2"/>
    </row>
    <row r="61" spans="1:13" ht="9.75" customHeight="1">
      <c r="A61" s="84" t="s">
        <v>77</v>
      </c>
      <c r="B61" s="85"/>
      <c r="C61" s="85"/>
      <c r="D61" s="85"/>
      <c r="E61" s="88"/>
      <c r="F61" s="48" t="s">
        <v>38</v>
      </c>
      <c r="G61" s="127" t="s">
        <v>78</v>
      </c>
      <c r="H61" s="128"/>
      <c r="I61" s="128"/>
      <c r="J61" s="128"/>
      <c r="K61" s="162"/>
      <c r="L61" s="127" t="s">
        <v>38</v>
      </c>
      <c r="M61" s="162"/>
    </row>
    <row r="62" spans="1:13" ht="14.25" customHeight="1">
      <c r="A62" s="89"/>
      <c r="B62" s="90"/>
      <c r="C62" s="90"/>
      <c r="D62" s="90"/>
      <c r="E62" s="91"/>
      <c r="F62" s="60"/>
      <c r="G62" s="171"/>
      <c r="H62" s="172"/>
      <c r="I62" s="172"/>
      <c r="J62" s="172"/>
      <c r="K62" s="177"/>
      <c r="L62" s="181"/>
      <c r="M62" s="182"/>
    </row>
    <row r="63" spans="1:13" ht="9.75" customHeight="1">
      <c r="A63" s="84" t="s">
        <v>94</v>
      </c>
      <c r="B63" s="85"/>
      <c r="C63" s="85"/>
      <c r="D63" s="85"/>
      <c r="E63" s="88"/>
      <c r="F63" s="58" t="s">
        <v>38</v>
      </c>
      <c r="G63" s="127" t="s">
        <v>79</v>
      </c>
      <c r="H63" s="128"/>
      <c r="I63" s="128"/>
      <c r="J63" s="128"/>
      <c r="K63" s="128"/>
      <c r="L63" s="128"/>
      <c r="M63" s="162"/>
    </row>
    <row r="64" spans="1:13" ht="15" customHeight="1">
      <c r="A64" s="92"/>
      <c r="B64" s="86"/>
      <c r="C64" s="86"/>
      <c r="D64" s="86"/>
      <c r="E64" s="87"/>
      <c r="F64" s="60"/>
      <c r="G64" s="176"/>
      <c r="H64" s="142"/>
      <c r="I64" s="142"/>
      <c r="J64" s="142"/>
      <c r="K64" s="142"/>
      <c r="L64" s="142"/>
      <c r="M64" s="143"/>
    </row>
    <row r="65" spans="1:13" ht="7.5" customHeight="1">
      <c r="A65" s="39" t="s">
        <v>96</v>
      </c>
      <c r="B65" s="39"/>
      <c r="C65" s="40"/>
      <c r="D65" s="40"/>
      <c r="E65" s="39" t="s">
        <v>86</v>
      </c>
      <c r="F65" s="77"/>
      <c r="G65" s="39"/>
      <c r="H65" s="40"/>
      <c r="I65" s="40"/>
      <c r="J65" s="40"/>
      <c r="K65" s="40"/>
      <c r="L65" s="40"/>
      <c r="M65" s="41" t="s">
        <v>39</v>
      </c>
    </row>
  </sheetData>
  <sheetProtection password="CBEB" sheet="1" selectLockedCells="1"/>
  <mergeCells count="144">
    <mergeCell ref="L61:M61"/>
    <mergeCell ref="A54:E54"/>
    <mergeCell ref="G22:H22"/>
    <mergeCell ref="G20:M20"/>
    <mergeCell ref="E10:M10"/>
    <mergeCell ref="G63:M63"/>
    <mergeCell ref="E21:F21"/>
    <mergeCell ref="E16:F16"/>
    <mergeCell ref="L18:L19"/>
    <mergeCell ref="G19:I19"/>
    <mergeCell ref="D17:I17"/>
    <mergeCell ref="G64:M64"/>
    <mergeCell ref="E44:M44"/>
    <mergeCell ref="A50:F50"/>
    <mergeCell ref="A51:E51"/>
    <mergeCell ref="A52:E52"/>
    <mergeCell ref="A53:E53"/>
    <mergeCell ref="G62:K62"/>
    <mergeCell ref="G50:H50"/>
    <mergeCell ref="L62:M62"/>
    <mergeCell ref="A60:B60"/>
    <mergeCell ref="A56:E56"/>
    <mergeCell ref="G21:H21"/>
    <mergeCell ref="E18:F18"/>
    <mergeCell ref="E15:F15"/>
    <mergeCell ref="E40:F40"/>
    <mergeCell ref="E39:F39"/>
    <mergeCell ref="E38:F38"/>
    <mergeCell ref="E37:F37"/>
    <mergeCell ref="E35:F35"/>
    <mergeCell ref="E27:F27"/>
    <mergeCell ref="E24:F24"/>
    <mergeCell ref="A47:H47"/>
    <mergeCell ref="A45:H45"/>
    <mergeCell ref="E43:F43"/>
    <mergeCell ref="C48:H48"/>
    <mergeCell ref="A39:C39"/>
    <mergeCell ref="A40:C40"/>
    <mergeCell ref="A38:C38"/>
    <mergeCell ref="A27:C27"/>
    <mergeCell ref="L42:L43"/>
    <mergeCell ref="A5:F5"/>
    <mergeCell ref="E25:F25"/>
    <mergeCell ref="E9:F9"/>
    <mergeCell ref="A37:C37"/>
    <mergeCell ref="E33:F33"/>
    <mergeCell ref="E32:F32"/>
    <mergeCell ref="E26:F26"/>
    <mergeCell ref="E23:F23"/>
    <mergeCell ref="E22:F22"/>
    <mergeCell ref="A36:C36"/>
    <mergeCell ref="A26:C26"/>
    <mergeCell ref="A21:C21"/>
    <mergeCell ref="A22:C22"/>
    <mergeCell ref="A23:C23"/>
    <mergeCell ref="A35:C35"/>
    <mergeCell ref="A24:C24"/>
    <mergeCell ref="A31:C31"/>
    <mergeCell ref="A25:C25"/>
    <mergeCell ref="G61:K61"/>
    <mergeCell ref="A41:C41"/>
    <mergeCell ref="E36:F36"/>
    <mergeCell ref="G42:I42"/>
    <mergeCell ref="A55:E55"/>
    <mergeCell ref="M42:M43"/>
    <mergeCell ref="E41:F41"/>
    <mergeCell ref="A58:K58"/>
    <mergeCell ref="A46:H46"/>
    <mergeCell ref="A49:M49"/>
    <mergeCell ref="L32:L33"/>
    <mergeCell ref="G34:M34"/>
    <mergeCell ref="G39:H39"/>
    <mergeCell ref="G40:H40"/>
    <mergeCell ref="G41:H41"/>
    <mergeCell ref="G36:H36"/>
    <mergeCell ref="G38:H38"/>
    <mergeCell ref="M32:M33"/>
    <mergeCell ref="G35:H35"/>
    <mergeCell ref="M18:M19"/>
    <mergeCell ref="A15:C15"/>
    <mergeCell ref="G14:H14"/>
    <mergeCell ref="A17:C17"/>
    <mergeCell ref="G37:H37"/>
    <mergeCell ref="G27:H27"/>
    <mergeCell ref="G33:I33"/>
    <mergeCell ref="G32:I32"/>
    <mergeCell ref="G26:H26"/>
    <mergeCell ref="G24:H24"/>
    <mergeCell ref="G18:I18"/>
    <mergeCell ref="G23:H23"/>
    <mergeCell ref="G15:H15"/>
    <mergeCell ref="A12:C12"/>
    <mergeCell ref="E19:F19"/>
    <mergeCell ref="G12:H12"/>
    <mergeCell ref="G13:H13"/>
    <mergeCell ref="A14:C14"/>
    <mergeCell ref="E14:F14"/>
    <mergeCell ref="A16:C16"/>
    <mergeCell ref="E12:F12"/>
    <mergeCell ref="G25:H25"/>
    <mergeCell ref="G43:I43"/>
    <mergeCell ref="J6:L6"/>
    <mergeCell ref="A8:I8"/>
    <mergeCell ref="J7:M7"/>
    <mergeCell ref="J8:M8"/>
    <mergeCell ref="A7:I7"/>
    <mergeCell ref="A13:C13"/>
    <mergeCell ref="G16:H16"/>
    <mergeCell ref="E11:F11"/>
    <mergeCell ref="G5:I5"/>
    <mergeCell ref="G6:I6"/>
    <mergeCell ref="G9:H9"/>
    <mergeCell ref="G11:H11"/>
    <mergeCell ref="A6:F6"/>
    <mergeCell ref="E13:F13"/>
    <mergeCell ref="A9:C9"/>
    <mergeCell ref="A11:C11"/>
    <mergeCell ref="E42:F42"/>
    <mergeCell ref="G51:H51"/>
    <mergeCell ref="A59:B59"/>
    <mergeCell ref="C59:M60"/>
    <mergeCell ref="G52:H52"/>
    <mergeCell ref="G54:H54"/>
    <mergeCell ref="G53:H53"/>
    <mergeCell ref="N51:N52"/>
    <mergeCell ref="J5:L5"/>
    <mergeCell ref="A10:C10"/>
    <mergeCell ref="C57:F57"/>
    <mergeCell ref="A57:B57"/>
    <mergeCell ref="G57:H57"/>
    <mergeCell ref="G55:H55"/>
    <mergeCell ref="G56:H56"/>
    <mergeCell ref="E34:F34"/>
    <mergeCell ref="G28:H28"/>
    <mergeCell ref="G29:H29"/>
    <mergeCell ref="G30:H30"/>
    <mergeCell ref="G31:H31"/>
    <mergeCell ref="A29:C29"/>
    <mergeCell ref="A30:C30"/>
    <mergeCell ref="E28:F28"/>
    <mergeCell ref="E29:F29"/>
    <mergeCell ref="E30:F30"/>
    <mergeCell ref="E31:F31"/>
    <mergeCell ref="A28:C28"/>
  </mergeCells>
  <dataValidations count="3">
    <dataValidation type="whole" allowBlank="1" showInputMessage="1" showErrorMessage="1" errorTitle="Entry error" error="Enter number between 1 and 7" sqref="I21:I31 I35:I41">
      <formula1>1</formula1>
      <formula2>7</formula2>
    </dataValidation>
    <dataValidation type="whole" allowBlank="1" showInputMessage="1" showErrorMessage="1" errorTitle="Entry Error" error="Enter number between 1 and 7" sqref="I11:I16">
      <formula1>1</formula1>
      <formula2>7</formula2>
    </dataValidation>
    <dataValidation type="list" allowBlank="1" showInputMessage="1" showErrorMessage="1" sqref="C57:F57">
      <formula1>chore</formula1>
    </dataValidation>
  </dataValidations>
  <printOptions/>
  <pageMargins left="0.5" right="0" top="0.25" bottom="0.2" header="0" footer="0"/>
  <pageSetup horizontalDpi="600" verticalDpi="600" orientation="portrait" scale="88" r:id="rId3"/>
  <colBreaks count="1" manualBreakCount="1">
    <brk id="13" max="65535" man="1"/>
  </colBreaks>
  <ignoredErrors>
    <ignoredError sqref="L5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11" sqref="H11"/>
    </sheetView>
  </sheetViews>
  <sheetFormatPr defaultColWidth="9.140625" defaultRowHeight="12.75"/>
  <cols>
    <col min="4" max="5" width="10.28125" style="0" customWidth="1"/>
    <col min="6" max="6" width="13.140625" style="0" customWidth="1"/>
    <col min="7" max="7" width="10.28125" style="0" customWidth="1"/>
    <col min="8" max="8" width="11.00390625" style="0" customWidth="1"/>
    <col min="9" max="9" width="10.28125" style="0" customWidth="1"/>
    <col min="11" max="11" width="17.00390625" style="0" customWidth="1"/>
  </cols>
  <sheetData>
    <row r="1" spans="6:9" ht="38.25">
      <c r="F1" s="185" t="s">
        <v>41</v>
      </c>
      <c r="G1" s="185"/>
      <c r="H1" s="22" t="s">
        <v>42</v>
      </c>
      <c r="I1" t="s">
        <v>43</v>
      </c>
    </row>
    <row r="2" spans="11:12" ht="12.75">
      <c r="K2" t="s">
        <v>87</v>
      </c>
      <c r="L2" t="b">
        <v>0</v>
      </c>
    </row>
    <row r="3" spans="6:9" ht="12.75">
      <c r="F3" t="s">
        <v>44</v>
      </c>
      <c r="G3" t="s">
        <v>45</v>
      </c>
      <c r="H3" t="b">
        <v>0</v>
      </c>
      <c r="I3" s="76">
        <v>3.7</v>
      </c>
    </row>
    <row r="4" spans="1:9" ht="12.75">
      <c r="A4" s="77" t="s">
        <v>88</v>
      </c>
      <c r="F4" t="s">
        <v>44</v>
      </c>
      <c r="G4" t="s">
        <v>46</v>
      </c>
      <c r="H4" t="b">
        <v>0</v>
      </c>
      <c r="I4" s="76">
        <v>75.38</v>
      </c>
    </row>
    <row r="5" spans="1:9" ht="12.75">
      <c r="A5" s="77" t="s">
        <v>91</v>
      </c>
      <c r="F5" t="s">
        <v>47</v>
      </c>
      <c r="G5" t="s">
        <v>45</v>
      </c>
      <c r="H5" t="b">
        <v>0</v>
      </c>
      <c r="I5" s="76">
        <v>4.44</v>
      </c>
    </row>
    <row r="6" spans="1:9" ht="12.75">
      <c r="A6" s="77" t="s">
        <v>92</v>
      </c>
      <c r="F6" t="s">
        <v>47</v>
      </c>
      <c r="G6" s="24" t="s">
        <v>48</v>
      </c>
      <c r="H6" t="b">
        <v>0</v>
      </c>
      <c r="I6" s="76">
        <v>99.18</v>
      </c>
    </row>
    <row r="7" spans="1:9" ht="12.75">
      <c r="A7" s="77" t="s">
        <v>93</v>
      </c>
      <c r="F7" t="s">
        <v>47</v>
      </c>
      <c r="G7" t="s">
        <v>49</v>
      </c>
      <c r="H7" t="b">
        <v>0</v>
      </c>
      <c r="I7" s="76">
        <v>245.31</v>
      </c>
    </row>
    <row r="8" spans="1:9" ht="12.75">
      <c r="A8" s="77" t="s">
        <v>89</v>
      </c>
      <c r="F8" t="s">
        <v>47</v>
      </c>
      <c r="G8" t="s">
        <v>50</v>
      </c>
      <c r="H8" t="b">
        <v>0</v>
      </c>
      <c r="I8" s="76">
        <v>5.55</v>
      </c>
    </row>
    <row r="9" spans="1:9" ht="12.75">
      <c r="A9" s="77" t="s">
        <v>90</v>
      </c>
      <c r="F9" t="s">
        <v>51</v>
      </c>
      <c r="G9" t="s">
        <v>52</v>
      </c>
      <c r="H9" t="b">
        <v>0</v>
      </c>
      <c r="I9" s="65">
        <f>IF(H9=TRUE,4.02,IF(H9=FALSE,4.16))</f>
        <v>4.16</v>
      </c>
    </row>
    <row r="10" spans="6:9" ht="12.75">
      <c r="F10" t="s">
        <v>59</v>
      </c>
      <c r="G10" t="s">
        <v>52</v>
      </c>
      <c r="H10" t="b">
        <v>0</v>
      </c>
      <c r="I10" s="75">
        <f>IF(H10=TRUE,4.52,IF(H10=FALSE,5.15))</f>
        <v>5.15</v>
      </c>
    </row>
    <row r="11" spans="6:9" ht="12.75">
      <c r="F11" t="s">
        <v>53</v>
      </c>
      <c r="G11" t="s">
        <v>52</v>
      </c>
      <c r="H11" t="b">
        <v>0</v>
      </c>
      <c r="I11" s="75">
        <f>IF(H11=TRUE,30.45,IF(H11=FALSE,40.03))</f>
        <v>40.03</v>
      </c>
    </row>
    <row r="12" spans="6:9" ht="12.75">
      <c r="F12" t="s">
        <v>54</v>
      </c>
      <c r="G12" t="s">
        <v>55</v>
      </c>
      <c r="H12" t="b">
        <v>0</v>
      </c>
      <c r="I12" s="23">
        <v>34.89</v>
      </c>
    </row>
    <row r="13" spans="6:9" ht="12.75">
      <c r="F13" t="s">
        <v>54</v>
      </c>
      <c r="G13" t="s">
        <v>56</v>
      </c>
      <c r="H13" t="b">
        <v>0</v>
      </c>
      <c r="I13" s="23">
        <v>68.8</v>
      </c>
    </row>
    <row r="14" spans="6:9" ht="12.75">
      <c r="F14" t="s">
        <v>57</v>
      </c>
      <c r="I14" s="76">
        <v>4.16</v>
      </c>
    </row>
    <row r="15" spans="6:9" ht="12.75">
      <c r="F15" t="s">
        <v>58</v>
      </c>
      <c r="I15" s="76">
        <v>4.16</v>
      </c>
    </row>
    <row r="16" spans="6:9" ht="12.75">
      <c r="F16" t="s">
        <v>60</v>
      </c>
      <c r="G16" t="s">
        <v>61</v>
      </c>
      <c r="I16" s="23">
        <v>5.45</v>
      </c>
    </row>
    <row r="17" ht="12.75">
      <c r="I17" s="79"/>
    </row>
    <row r="18" spans="7:8" ht="12.75">
      <c r="G18" s="23"/>
      <c r="H18" s="77" t="s">
        <v>84</v>
      </c>
    </row>
    <row r="19" spans="7:8" ht="12.75">
      <c r="G19" s="65"/>
      <c r="H19" s="64" t="s">
        <v>83</v>
      </c>
    </row>
    <row r="21" ht="12.75">
      <c r="A21" s="3"/>
    </row>
    <row r="22" ht="12.75">
      <c r="A22" s="3"/>
    </row>
    <row r="23" ht="12.75">
      <c r="A23" s="3"/>
    </row>
    <row r="24" spans="1:6" ht="12.75">
      <c r="A24" s="3"/>
      <c r="D24" s="25">
        <f>IF(Sheet1!A19&gt;0,Sheet1!A19/15,0)</f>
        <v>0</v>
      </c>
      <c r="E24">
        <f>Sheet1!D19</f>
        <v>0</v>
      </c>
      <c r="F24" s="25">
        <f>IF(D24&gt;0,D24/E24,0)</f>
        <v>0</v>
      </c>
    </row>
    <row r="25" spans="1:6" ht="12.75">
      <c r="A25" s="3"/>
      <c r="D25" s="25">
        <f>IF(Sheet1!A33&gt;0,Sheet1!A33/15,0)</f>
        <v>0</v>
      </c>
      <c r="E25">
        <f>Sheet1!D33</f>
      </c>
      <c r="F25" s="25">
        <f>IF(D25&gt;0,D25/E25,0)</f>
        <v>0</v>
      </c>
    </row>
    <row r="26" spans="1:6" ht="12.75">
      <c r="A26" s="3"/>
      <c r="D26" s="25">
        <f>IF(Sheet1!A43&gt;0,Sheet1!A43/15,0)</f>
        <v>0</v>
      </c>
      <c r="E26">
        <f>Sheet1!D43</f>
        <v>0</v>
      </c>
      <c r="F26" s="25">
        <f>IF(D26&gt;0,D26/E26,0)</f>
        <v>0</v>
      </c>
    </row>
    <row r="29" spans="4:9" ht="12.75">
      <c r="D29" s="63"/>
      <c r="E29" s="63"/>
      <c r="F29" s="63"/>
      <c r="G29" s="63"/>
      <c r="H29" s="63"/>
      <c r="I29" s="63"/>
    </row>
    <row r="30" spans="4:9" ht="12.75">
      <c r="D30" s="12"/>
      <c r="E30" s="12"/>
      <c r="F30" s="12"/>
      <c r="G30" s="12"/>
      <c r="H30" s="12"/>
      <c r="I30" s="12"/>
    </row>
    <row r="31" spans="4:9" ht="12.75">
      <c r="D31" s="12"/>
      <c r="E31" s="12"/>
      <c r="F31" s="12"/>
      <c r="G31" s="12"/>
      <c r="H31" s="12"/>
      <c r="I31" s="12"/>
    </row>
  </sheetData>
  <sheetProtection/>
  <mergeCells count="1">
    <mergeCell ref="F1:G1"/>
  </mergeCells>
  <printOptions/>
  <pageMargins left="0.75" right="0.75" top="1" bottom="1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Department of Health and Senior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 Arnold</dc:creator>
  <cp:keywords/>
  <dc:description/>
  <cp:lastModifiedBy>thompd1</cp:lastModifiedBy>
  <cp:lastPrinted>2010-11-03T15:46:32Z</cp:lastPrinted>
  <dcterms:created xsi:type="dcterms:W3CDTF">2007-08-16T16:48:14Z</dcterms:created>
  <dcterms:modified xsi:type="dcterms:W3CDTF">2010-12-03T14:39:51Z</dcterms:modified>
  <cp:category/>
  <cp:version/>
  <cp:contentType/>
  <cp:contentStatus/>
</cp:coreProperties>
</file>